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795" windowHeight="6300" activeTab="1"/>
  </bookViews>
  <sheets>
    <sheet name="BORÇ FİŞİ OLURU" sheetId="1" r:id="rId1"/>
    <sheet name="5434-Grv. Ayrılma-Tam Ay Maaş " sheetId="2" r:id="rId2"/>
  </sheets>
  <definedNames>
    <definedName name="_xlnm.Print_Area" localSheetId="1">'5434-Grv. Ayrılma-Tam Ay Maaş '!$A$1:$F$70</definedName>
  </definedNames>
  <calcPr fullCalcOnLoad="1"/>
</workbook>
</file>

<file path=xl/sharedStrings.xml><?xml version="1.0" encoding="utf-8"?>
<sst xmlns="http://schemas.openxmlformats.org/spreadsheetml/2006/main" count="115" uniqueCount="108">
  <si>
    <t>İdari Görev Ödeneği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</si>
  <si>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</si>
  <si>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</si>
  <si>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</si>
  <si>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</si>
  <si>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</si>
  <si>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</si>
  <si>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</si>
  <si>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</si>
  <si>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</si>
  <si>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</si>
  <si>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</si>
  <si>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</si>
  <si>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</si>
  <si>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</si>
  <si>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</si>
  <si>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</si>
  <si>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</si>
  <si>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</si>
  <si>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</si>
  <si>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</si>
  <si>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</si>
  <si>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</si>
  <si>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</si>
  <si>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İlaç Kesintisi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</si>
  <si>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</si>
  <si>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</si>
  <si>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</si>
  <si>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</si>
  <si>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</si>
  <si>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</si>
  <si>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</si>
  <si>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</si>
  <si>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</si>
  <si>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</si>
  <si>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</si>
  <si>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</si>
  <si>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</si>
  <si>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</si>
  <si>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</si>
  <si>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</si>
  <si>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</si>
  <si>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</si>
  <si>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</si>
  <si>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</si>
  <si>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</si>
  <si>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</si>
  <si>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</si>
  <si>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</si>
  <si>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</si>
  <si>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</si>
  <si>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</si>
  <si>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</si>
  <si>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</si>
  <si>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</si>
  <si>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 xml:space="preserve">Emekli Kes.(K) </t>
  </si>
  <si>
    <t>Bireysel Emeklilik K.</t>
  </si>
  <si>
    <t>Muayene Katkı Payı</t>
  </si>
  <si>
    <t xml:space="preserve">Emekli Kes.(D) </t>
  </si>
  <si>
    <t>GSSP %12</t>
  </si>
  <si>
    <t>Kira</t>
  </si>
  <si>
    <t>Sigortalı İşten Ayrılış Tarihi</t>
  </si>
  <si>
    <t>Aşağıda  sebep  ve miktarı  gösterilen  paranın</t>
  </si>
  <si>
    <t>Prof. Makam Tazminatı</t>
  </si>
  <si>
    <t>Akademik Teşvik Ödeneği</t>
  </si>
  <si>
    <t>Borcun Ait Olduğu Dönem</t>
  </si>
  <si>
    <t>15 Nisan - 14 Mayıs</t>
  </si>
  <si>
    <t>Toplam</t>
  </si>
  <si>
    <t>Genel Toplam</t>
  </si>
  <si>
    <t>Kişiden Tahsil Edilecek Tutar</t>
  </si>
  <si>
    <t>Hakettiğinden Kesilmesi Gereken Özel Kesintiler</t>
  </si>
  <si>
    <t>Küm. Gelir Ver. Matrahı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</si>
  <si>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</si>
  <si>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</si>
  <si>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</si>
  <si>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</si>
  <si>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</si>
  <si>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</si>
  <si>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</si>
  <si>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</si>
  <si>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</si>
  <si>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</si>
  <si>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</si>
  <si>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BORÇ TUTARI (TL)</t>
  </si>
  <si>
    <t>Doğum Tarihi</t>
  </si>
  <si>
    <t>Düzenleyen</t>
  </si>
  <si>
    <t>Harcama Yetkilisi</t>
  </si>
  <si>
    <t>Unvanı</t>
  </si>
  <si>
    <t>Borç Açılan Birim</t>
  </si>
  <si>
    <t>Damga Vergisi İstisna Tutarı</t>
  </si>
  <si>
    <r>
      <t>Gelir Vergisi İstisna Tutarı</t>
    </r>
    <r>
      <rPr>
        <b/>
        <sz val="12"/>
        <color indexed="10"/>
        <rFont val="Times New Roman"/>
        <family val="1"/>
      </rPr>
      <t>*</t>
    </r>
  </si>
  <si>
    <r>
      <t>Aylık Gelir Ver. Matrahı</t>
    </r>
    <r>
      <rPr>
        <sz val="10"/>
        <color indexed="10"/>
        <rFont val="Times New Roman"/>
        <family val="1"/>
      </rPr>
      <t>**</t>
    </r>
  </si>
  <si>
    <t>Sendika Aidatı</t>
  </si>
  <si>
    <t>5434- Tam Ay Maaş</t>
  </si>
  <si>
    <t>Görevden Ayrılma</t>
  </si>
  <si>
    <t>gelir vergisi dilimleri</t>
  </si>
  <si>
    <t>fazlası</t>
  </si>
  <si>
    <t>Terfi Geliri (K)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</si>
  <si>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</si>
  <si>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</si>
  <si>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Terfi Geliri (D)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</si>
  <si>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</si>
  <si>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</si>
  <si>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Sabit Ek Ödeme</t>
  </si>
  <si>
    <t>Ek Ödeme (375 KHK)</t>
  </si>
  <si>
    <r>
      <t xml:space="preserve">Kırmızı ve - </t>
    </r>
    <r>
      <rPr>
        <sz val="10"/>
        <rFont val="Times New Roman Tur"/>
        <family val="0"/>
      </rPr>
      <t xml:space="preserve">olan değerler kişinin karşılaması gereken sendika </t>
    </r>
  </si>
  <si>
    <t>ve bireysel emeklilik nedeni ile oluşuyor.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</si>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</sst>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#,##0.00\ _T_L"/>
    <numFmt numFmtId="191" formatCode="#,##0.00_ ;[Red]\-#,##0.00\ "/>
    <numFmt numFmtId="192" formatCode="&quot;₺&quot;#,##0.00"/>
  </numFmts>
  <fonts count="65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u val="single"/>
      <sz val="10"/>
      <name val="Times New Roman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 Tur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i/>
      <sz val="11"/>
      <color indexed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onsolas"/>
      <family val="3"/>
    </font>
    <font>
      <b/>
      <sz val="9"/>
      <color indexed="10"/>
      <name val="Times New Roman"/>
      <family val="1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sz val="10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sz val="10"/>
      <color rgb="FFFF0000"/>
      <name val="Times New Roman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181" fontId="10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59" fillId="33" borderId="10" xfId="0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22" fontId="4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81" fontId="1" fillId="0" borderId="18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Border="1" applyAlignment="1" applyProtection="1">
      <alignment/>
      <protection locked="0"/>
    </xf>
    <xf numFmtId="181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" fillId="0" borderId="11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Fill="1" applyBorder="1" applyAlignment="1" applyProtection="1">
      <alignment/>
      <protection locked="0"/>
    </xf>
    <xf numFmtId="4" fontId="10" fillId="0" borderId="11" xfId="0" applyNumberFormat="1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81" fontId="2" fillId="0" borderId="30" xfId="0" applyNumberFormat="1" applyFont="1" applyBorder="1" applyAlignment="1" applyProtection="1">
      <alignment/>
      <protection locked="0"/>
    </xf>
    <xf numFmtId="180" fontId="2" fillId="0" borderId="30" xfId="0" applyNumberFormat="1" applyFont="1" applyBorder="1" applyAlignment="1" applyProtection="1">
      <alignment/>
      <protection locked="0"/>
    </xf>
    <xf numFmtId="191" fontId="2" fillId="0" borderId="30" xfId="0" applyNumberFormat="1" applyFont="1" applyBorder="1" applyAlignment="1" applyProtection="1">
      <alignment/>
      <protection locked="0"/>
    </xf>
    <xf numFmtId="180" fontId="2" fillId="0" borderId="30" xfId="0" applyNumberFormat="1" applyFont="1" applyBorder="1" applyAlignment="1" applyProtection="1">
      <alignment/>
      <protection locked="0"/>
    </xf>
    <xf numFmtId="181" fontId="2" fillId="0" borderId="31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92" fontId="60" fillId="34" borderId="32" xfId="0" applyNumberFormat="1" applyFont="1" applyFill="1" applyBorder="1" applyAlignment="1">
      <alignment horizontal="left"/>
    </xf>
    <xf numFmtId="4" fontId="60" fillId="0" borderId="32" xfId="0" applyNumberFormat="1" applyFont="1" applyBorder="1" applyAlignment="1">
      <alignment/>
    </xf>
    <xf numFmtId="192" fontId="60" fillId="34" borderId="33" xfId="0" applyNumberFormat="1" applyFont="1" applyFill="1" applyBorder="1" applyAlignment="1">
      <alignment horizontal="left"/>
    </xf>
    <xf numFmtId="4" fontId="60" fillId="0" borderId="33" xfId="0" applyNumberFormat="1" applyFont="1" applyBorder="1" applyAlignment="1">
      <alignment/>
    </xf>
    <xf numFmtId="0" fontId="60" fillId="34" borderId="34" xfId="0" applyFont="1" applyFill="1" applyBorder="1" applyAlignment="1">
      <alignment/>
    </xf>
    <xf numFmtId="4" fontId="60" fillId="0" borderId="34" xfId="0" applyNumberFormat="1" applyFont="1" applyBorder="1" applyAlignment="1">
      <alignment/>
    </xf>
    <xf numFmtId="180" fontId="1" fillId="0" borderId="0" xfId="0" applyNumberFormat="1" applyFont="1" applyFill="1" applyBorder="1" applyAlignment="1" applyProtection="1">
      <alignment/>
      <protection locked="0"/>
    </xf>
    <xf numFmtId="191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/>
      <protection locked="0"/>
    </xf>
    <xf numFmtId="180" fontId="2" fillId="0" borderId="12" xfId="0" applyNumberFormat="1" applyFont="1" applyBorder="1" applyAlignment="1" applyProtection="1">
      <alignment/>
      <protection locked="0"/>
    </xf>
    <xf numFmtId="180" fontId="2" fillId="0" borderId="35" xfId="0" applyNumberFormat="1" applyFont="1" applyBorder="1" applyAlignment="1" applyProtection="1">
      <alignment/>
      <protection locked="0"/>
    </xf>
    <xf numFmtId="181" fontId="2" fillId="0" borderId="36" xfId="0" applyNumberFormat="1" applyFont="1" applyBorder="1" applyAlignment="1" applyProtection="1">
      <alignment/>
      <protection locked="0"/>
    </xf>
    <xf numFmtId="181" fontId="2" fillId="0" borderId="36" xfId="0" applyNumberFormat="1" applyFont="1" applyBorder="1" applyAlignment="1" applyProtection="1">
      <alignment/>
      <protection locked="0"/>
    </xf>
    <xf numFmtId="4" fontId="2" fillId="0" borderId="36" xfId="0" applyNumberFormat="1" applyFont="1" applyBorder="1" applyAlignment="1" applyProtection="1">
      <alignment/>
      <protection locked="0"/>
    </xf>
    <xf numFmtId="4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62" fillId="0" borderId="12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3" fillId="0" borderId="23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81" fontId="3" fillId="0" borderId="43" xfId="0" applyNumberFormat="1" applyFont="1" applyBorder="1" applyAlignment="1" applyProtection="1">
      <alignment horizontal="center" vertical="center"/>
      <protection locked="0"/>
    </xf>
    <xf numFmtId="181" fontId="3" fillId="0" borderId="48" xfId="0" applyNumberFormat="1" applyFont="1" applyBorder="1" applyAlignment="1" applyProtection="1">
      <alignment horizontal="center" vertical="center"/>
      <protection locked="0"/>
    </xf>
    <xf numFmtId="0" fontId="63" fillId="33" borderId="43" xfId="0" applyFont="1" applyFill="1" applyBorder="1" applyAlignment="1" applyProtection="1">
      <alignment horizontal="left" vertical="center"/>
      <protection locked="0"/>
    </xf>
    <xf numFmtId="0" fontId="63" fillId="33" borderId="49" xfId="0" applyFont="1" applyFill="1" applyBorder="1" applyAlignment="1" applyProtection="1">
      <alignment horizontal="left" vertical="center"/>
      <protection locked="0"/>
    </xf>
    <xf numFmtId="0" fontId="63" fillId="33" borderId="48" xfId="0" applyFont="1" applyFill="1" applyBorder="1" applyAlignment="1" applyProtection="1">
      <alignment horizontal="left" vertical="center"/>
      <protection locked="0"/>
    </xf>
    <xf numFmtId="0" fontId="63" fillId="33" borderId="50" xfId="0" applyFont="1" applyFill="1" applyBorder="1" applyAlignment="1" applyProtection="1">
      <alignment horizontal="left"/>
      <protection locked="0"/>
    </xf>
    <xf numFmtId="0" fontId="3" fillId="33" borderId="50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81" fontId="64" fillId="35" borderId="17" xfId="0" applyNumberFormat="1" applyFont="1" applyFill="1" applyBorder="1" applyAlignment="1" applyProtection="1">
      <alignment/>
      <protection locked="0"/>
    </xf>
    <xf numFmtId="181" fontId="64" fillId="35" borderId="26" xfId="0" applyNumberFormat="1" applyFont="1" applyFill="1" applyBorder="1" applyAlignment="1" applyProtection="1">
      <alignment/>
      <protection locked="0"/>
    </xf>
    <xf numFmtId="181" fontId="64" fillId="35" borderId="18" xfId="0" applyNumberFormat="1" applyFont="1" applyFill="1" applyBorder="1" applyAlignment="1" applyProtection="1">
      <alignment/>
      <protection locked="0"/>
    </xf>
    <xf numFmtId="181" fontId="1" fillId="35" borderId="22" xfId="0" applyNumberFormat="1" applyFont="1" applyFill="1" applyBorder="1" applyAlignment="1" applyProtection="1">
      <alignment/>
      <protection locked="0"/>
    </xf>
    <xf numFmtId="181" fontId="1" fillId="35" borderId="23" xfId="0" applyNumberFormat="1" applyFont="1" applyFill="1" applyBorder="1" applyAlignment="1" applyProtection="1">
      <alignment/>
      <protection locked="0"/>
    </xf>
    <xf numFmtId="181" fontId="1" fillId="35" borderId="24" xfId="0" applyNumberFormat="1" applyFont="1" applyFill="1" applyBorder="1" applyAlignment="1" applyProtection="1">
      <alignment/>
      <protection locked="0"/>
    </xf>
    <xf numFmtId="0" fontId="12" fillId="35" borderId="43" xfId="0" applyFont="1" applyFill="1" applyBorder="1" applyAlignment="1" applyProtection="1">
      <alignment horizontal="left"/>
      <protection locked="0"/>
    </xf>
    <xf numFmtId="0" fontId="12" fillId="35" borderId="49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0" fontId="11" fillId="33" borderId="40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20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left"/>
      <protection locked="0"/>
    </xf>
    <xf numFmtId="49" fontId="11" fillId="33" borderId="50" xfId="0" applyNumberFormat="1" applyFont="1" applyFill="1" applyBorder="1" applyAlignment="1" applyProtection="1">
      <alignment horizontal="left"/>
      <protection locked="0"/>
    </xf>
    <xf numFmtId="49" fontId="11" fillId="33" borderId="25" xfId="0" applyNumberFormat="1" applyFont="1" applyFill="1" applyBorder="1" applyAlignment="1" applyProtection="1">
      <alignment horizontal="left"/>
      <protection locked="0"/>
    </xf>
    <xf numFmtId="0" fontId="11" fillId="33" borderId="51" xfId="0" applyFont="1" applyFill="1" applyBorder="1" applyAlignment="1" applyProtection="1">
      <alignment horizontal="left"/>
      <protection locked="0"/>
    </xf>
    <xf numFmtId="0" fontId="11" fillId="33" borderId="52" xfId="0" applyFont="1" applyFill="1" applyBorder="1" applyAlignment="1" applyProtection="1">
      <alignment horizontal="left"/>
      <protection locked="0"/>
    </xf>
    <xf numFmtId="0" fontId="11" fillId="33" borderId="53" xfId="0" applyFont="1" applyFill="1" applyBorder="1" applyAlignment="1" applyProtection="1">
      <alignment horizontal="left"/>
      <protection locked="0"/>
    </xf>
    <xf numFmtId="0" fontId="11" fillId="33" borderId="54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 horizontal="left" wrapText="1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0" fontId="59" fillId="33" borderId="37" xfId="0" applyFont="1" applyFill="1" applyBorder="1" applyAlignment="1" applyProtection="1">
      <alignment horizontal="left"/>
      <protection locked="0"/>
    </xf>
    <xf numFmtId="0" fontId="59" fillId="33" borderId="16" xfId="0" applyFont="1" applyFill="1" applyBorder="1" applyAlignment="1" applyProtection="1">
      <alignment horizontal="left"/>
      <protection locked="0"/>
    </xf>
    <xf numFmtId="0" fontId="59" fillId="33" borderId="40" xfId="0" applyFont="1" applyFill="1" applyBorder="1" applyAlignment="1" applyProtection="1">
      <alignment horizontal="left"/>
      <protection locked="0"/>
    </xf>
    <xf numFmtId="0" fontId="59" fillId="33" borderId="10" xfId="0" applyFont="1" applyFill="1" applyBorder="1" applyAlignment="1" applyProtection="1">
      <alignment horizontal="left"/>
      <protection locked="0"/>
    </xf>
    <xf numFmtId="180" fontId="2" fillId="0" borderId="17" xfId="0" applyNumberFormat="1" applyFont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Border="1" applyAlignment="1" applyProtection="1">
      <alignment horizontal="center" vertical="center" wrapText="1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0" fillId="34" borderId="40" xfId="0" applyFont="1" applyFill="1" applyBorder="1" applyAlignment="1">
      <alignment horizontal="center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3">
      <selection activeCell="M47" sqref="M47"/>
    </sheetView>
  </sheetViews>
  <sheetFormatPr defaultColWidth="9.140625" defaultRowHeight="19.5" customHeight="1"/>
  <cols>
    <col min="1" max="1" width="13.7109375" style="21" customWidth="1"/>
    <col min="2" max="2" width="17.28125" style="21" customWidth="1"/>
    <col min="3" max="3" width="16.8515625" style="21" customWidth="1"/>
    <col min="4" max="4" width="14.8515625" style="21" customWidth="1"/>
    <col min="5" max="5" width="10.57421875" style="21" customWidth="1"/>
    <col min="6" max="6" width="17.7109375" style="21" customWidth="1"/>
    <col min="7" max="13" width="9.140625" style="21" customWidth="1"/>
    <col min="14" max="14" width="14.28125" style="21" bestFit="1" customWidth="1"/>
    <col min="15" max="16384" width="9.140625" style="21" customWidth="1"/>
  </cols>
  <sheetData>
    <row r="1" spans="1:6" ht="15" customHeight="1">
      <c r="A1" s="127" t="s">
        <v>25</v>
      </c>
      <c r="B1" s="128"/>
      <c r="C1" s="128"/>
      <c r="D1" s="128"/>
      <c r="E1" s="128"/>
      <c r="F1" s="129"/>
    </row>
    <row r="2" spans="1:6" ht="15" customHeight="1">
      <c r="A2" s="130" t="s">
        <v>26</v>
      </c>
      <c r="B2" s="131"/>
      <c r="C2" s="131"/>
      <c r="D2" s="131"/>
      <c r="E2" s="131"/>
      <c r="F2" s="132"/>
    </row>
    <row r="3" spans="1:6" ht="15" customHeight="1">
      <c r="A3" s="130" t="s">
        <v>27</v>
      </c>
      <c r="B3" s="131"/>
      <c r="C3" s="131"/>
      <c r="D3" s="131"/>
      <c r="E3" s="131"/>
      <c r="F3" s="132"/>
    </row>
    <row r="4" spans="1:6" ht="15" customHeight="1">
      <c r="A4" s="22"/>
      <c r="B4" s="23"/>
      <c r="C4" s="23"/>
      <c r="D4" s="23"/>
      <c r="E4" s="23"/>
      <c r="F4" s="24"/>
    </row>
    <row r="5" spans="1:6" ht="15" customHeight="1">
      <c r="A5" s="25" t="s">
        <v>28</v>
      </c>
      <c r="B5" s="26"/>
      <c r="C5" s="27" t="s">
        <v>29</v>
      </c>
      <c r="D5" s="27"/>
      <c r="E5" s="27"/>
      <c r="F5" s="28">
        <f ca="1">NOW()</f>
        <v>45176.45521412037</v>
      </c>
    </row>
    <row r="6" spans="1:6" ht="15" customHeight="1">
      <c r="A6" s="25" t="s">
        <v>30</v>
      </c>
      <c r="B6" s="26"/>
      <c r="C6" s="27" t="s">
        <v>29</v>
      </c>
      <c r="D6" s="27"/>
      <c r="E6" s="27"/>
      <c r="F6" s="29"/>
    </row>
    <row r="7" spans="1:6" ht="15" customHeight="1">
      <c r="A7" s="30"/>
      <c r="B7" s="27"/>
      <c r="C7" s="27"/>
      <c r="D7" s="27"/>
      <c r="E7" s="27"/>
      <c r="F7" s="29"/>
    </row>
    <row r="8" spans="1:6" ht="19.5" customHeight="1">
      <c r="A8" s="133" t="s">
        <v>99</v>
      </c>
      <c r="B8" s="134"/>
      <c r="C8" s="134"/>
      <c r="D8" s="134"/>
      <c r="E8" s="134"/>
      <c r="F8" s="135"/>
    </row>
    <row r="9" spans="1:6" ht="19.5" customHeight="1">
      <c r="A9" s="136"/>
      <c r="B9" s="137"/>
      <c r="C9" s="137"/>
      <c r="D9" s="137"/>
      <c r="E9" s="137"/>
      <c r="F9" s="138"/>
    </row>
    <row r="10" spans="1:10" ht="19.5" customHeight="1">
      <c r="A10" s="139" t="s">
        <v>62</v>
      </c>
      <c r="B10" s="140"/>
      <c r="C10" s="140"/>
      <c r="D10" s="31">
        <f>'5434-Grv. Ayrılma-Tam Ay Maaş '!B6</f>
        <v>1</v>
      </c>
      <c r="E10" s="31">
        <f>'5434-Grv. Ayrılma-Tam Ay Maaş '!B3</f>
        <v>2</v>
      </c>
      <c r="F10" s="32">
        <f>'5434-Grv. Ayrılma-Tam Ay Maaş '!B4</f>
        <v>3</v>
      </c>
      <c r="G10" s="33"/>
      <c r="H10" s="33"/>
      <c r="I10" s="33"/>
      <c r="J10" s="33"/>
    </row>
    <row r="11" spans="1:6" ht="19.5" customHeight="1">
      <c r="A11" s="141" t="s">
        <v>76</v>
      </c>
      <c r="B11" s="142"/>
      <c r="C11" s="142"/>
      <c r="D11" s="142"/>
      <c r="E11" s="142"/>
      <c r="F11" s="143"/>
    </row>
    <row r="12" spans="1:6" ht="19.5" customHeight="1">
      <c r="A12" s="34"/>
      <c r="B12" s="35"/>
      <c r="C12" s="35"/>
      <c r="D12" s="35"/>
      <c r="E12" s="35"/>
      <c r="F12" s="36"/>
    </row>
    <row r="13" spans="1:14" ht="15" customHeight="1">
      <c r="A13" s="144"/>
      <c r="B13" s="145"/>
      <c r="C13" s="145"/>
      <c r="D13" s="145"/>
      <c r="E13" s="145"/>
      <c r="F13" s="146"/>
      <c r="N13" s="37"/>
    </row>
    <row r="14" spans="1:6" ht="15" customHeight="1">
      <c r="A14" s="34"/>
      <c r="B14" s="35"/>
      <c r="C14" s="35"/>
      <c r="D14" s="35"/>
      <c r="E14" s="131" t="s">
        <v>32</v>
      </c>
      <c r="F14" s="132"/>
    </row>
    <row r="15" spans="1:6" ht="15" customHeight="1">
      <c r="A15" s="34"/>
      <c r="B15" s="35"/>
      <c r="C15" s="35"/>
      <c r="D15" s="35"/>
      <c r="E15" s="147" t="s">
        <v>33</v>
      </c>
      <c r="F15" s="148"/>
    </row>
    <row r="16" spans="1:6" ht="15" customHeight="1">
      <c r="A16" s="34"/>
      <c r="B16" s="35"/>
      <c r="C16" s="35"/>
      <c r="D16" s="35"/>
      <c r="E16" s="147"/>
      <c r="F16" s="148"/>
    </row>
    <row r="17" spans="1:6" ht="15" customHeight="1">
      <c r="A17" s="34"/>
      <c r="B17" s="35"/>
      <c r="C17" s="35"/>
      <c r="D17" s="35"/>
      <c r="E17" s="125">
        <f>'5434-Grv. Ayrılma-Tam Ay Maaş '!C67</f>
        <v>11</v>
      </c>
      <c r="F17" s="126"/>
    </row>
    <row r="18" spans="1:6" ht="15">
      <c r="A18" s="34"/>
      <c r="B18" s="35"/>
      <c r="C18" s="35"/>
      <c r="D18" s="35"/>
      <c r="E18" s="125">
        <f>'5434-Grv. Ayrılma-Tam Ay Maaş '!C68</f>
        <v>12</v>
      </c>
      <c r="F18" s="126"/>
    </row>
    <row r="19" spans="1:6" ht="19.5" customHeight="1">
      <c r="A19" s="34"/>
      <c r="B19" s="35"/>
      <c r="C19" s="35"/>
      <c r="D19" s="35"/>
      <c r="E19" s="38"/>
      <c r="F19" s="39"/>
    </row>
    <row r="20" spans="1:6" ht="15" customHeight="1">
      <c r="A20" s="130" t="s">
        <v>34</v>
      </c>
      <c r="B20" s="131"/>
      <c r="C20" s="131"/>
      <c r="D20" s="131"/>
      <c r="E20" s="131"/>
      <c r="F20" s="132"/>
    </row>
    <row r="21" spans="1:6" ht="15" customHeight="1">
      <c r="A21" s="149">
        <f>F5</f>
        <v>45176.45521412037</v>
      </c>
      <c r="B21" s="150"/>
      <c r="C21" s="150"/>
      <c r="D21" s="150"/>
      <c r="E21" s="150"/>
      <c r="F21" s="151"/>
    </row>
    <row r="22" spans="1:6" ht="15" customHeight="1">
      <c r="A22" s="40"/>
      <c r="B22" s="41"/>
      <c r="C22" s="41"/>
      <c r="D22" s="41"/>
      <c r="E22" s="41"/>
      <c r="F22" s="28"/>
    </row>
    <row r="23" spans="1:6" ht="15" customHeight="1">
      <c r="A23" s="40"/>
      <c r="B23" s="41"/>
      <c r="C23" s="41"/>
      <c r="D23" s="41"/>
      <c r="E23" s="41"/>
      <c r="F23" s="28"/>
    </row>
    <row r="24" spans="1:6" ht="15" customHeight="1">
      <c r="A24" s="152">
        <f>'5434-Grv. Ayrılma-Tam Ay Maaş '!E67</f>
        <v>13</v>
      </c>
      <c r="B24" s="153"/>
      <c r="C24" s="153"/>
      <c r="D24" s="153"/>
      <c r="E24" s="153"/>
      <c r="F24" s="154"/>
    </row>
    <row r="25" spans="1:6" ht="15" customHeight="1">
      <c r="A25" s="152">
        <f>'5434-Grv. Ayrılma-Tam Ay Maaş '!E68</f>
        <v>14</v>
      </c>
      <c r="B25" s="153"/>
      <c r="C25" s="153"/>
      <c r="D25" s="153"/>
      <c r="E25" s="153"/>
      <c r="F25" s="154"/>
    </row>
    <row r="26" spans="1:6" ht="27.75" customHeight="1" thickBot="1">
      <c r="A26" s="30"/>
      <c r="B26" s="27"/>
      <c r="C26" s="27"/>
      <c r="D26" s="27"/>
      <c r="E26" s="27"/>
      <c r="F26" s="29"/>
    </row>
    <row r="27" spans="1:6" ht="18" customHeight="1">
      <c r="A27" s="155" t="s">
        <v>35</v>
      </c>
      <c r="B27" s="156"/>
      <c r="C27" s="156"/>
      <c r="D27" s="156"/>
      <c r="E27" s="157"/>
      <c r="F27" s="158"/>
    </row>
    <row r="28" spans="1:6" ht="15" customHeight="1">
      <c r="A28" s="159" t="s">
        <v>36</v>
      </c>
      <c r="B28" s="160"/>
      <c r="C28" s="163" t="s">
        <v>77</v>
      </c>
      <c r="D28" s="164" t="s">
        <v>37</v>
      </c>
      <c r="E28" s="165" t="s">
        <v>83</v>
      </c>
      <c r="F28" s="166"/>
    </row>
    <row r="29" spans="1:6" ht="12.75" customHeight="1">
      <c r="A29" s="161"/>
      <c r="B29" s="162"/>
      <c r="C29" s="163"/>
      <c r="D29" s="164"/>
      <c r="E29" s="167"/>
      <c r="F29" s="168"/>
    </row>
    <row r="30" spans="1:6" ht="24" customHeight="1">
      <c r="A30" s="42">
        <f>'5434-Grv. Ayrılma-Tam Ay Maaş '!B3</f>
        <v>2</v>
      </c>
      <c r="B30" s="43">
        <f>'5434-Grv. Ayrılma-Tam Ay Maaş '!B4</f>
        <v>3</v>
      </c>
      <c r="C30" s="20">
        <f>'5434-Grv. Ayrılma-Tam Ay Maaş '!B5</f>
        <v>4</v>
      </c>
      <c r="D30" s="20">
        <f>'5434-Grv. Ayrılma-Tam Ay Maaş '!B6</f>
        <v>1</v>
      </c>
      <c r="E30" s="171">
        <f>'5434-Grv. Ayrılma-Tam Ay Maaş '!F62</f>
        <v>34408.60999999999</v>
      </c>
      <c r="F30" s="172"/>
    </row>
    <row r="31" spans="1:6" ht="41.25" customHeight="1">
      <c r="A31" s="44" t="s">
        <v>78</v>
      </c>
      <c r="B31" s="173" t="s">
        <v>98</v>
      </c>
      <c r="C31" s="174"/>
      <c r="D31" s="174"/>
      <c r="E31" s="174"/>
      <c r="F31" s="175"/>
    </row>
    <row r="32" spans="1:6" ht="19.5" customHeight="1" thickBot="1">
      <c r="A32" s="45" t="s">
        <v>43</v>
      </c>
      <c r="B32" s="176" t="s">
        <v>98</v>
      </c>
      <c r="C32" s="177"/>
      <c r="D32" s="177"/>
      <c r="E32" s="177"/>
      <c r="F32" s="178"/>
    </row>
    <row r="33" spans="1:6" ht="19.5" customHeight="1">
      <c r="A33" s="46"/>
      <c r="B33" s="47"/>
      <c r="C33" s="47"/>
      <c r="D33" s="47"/>
      <c r="E33" s="47"/>
      <c r="F33" s="48"/>
    </row>
    <row r="34" spans="1:6" ht="19.5" customHeight="1">
      <c r="A34" s="179" t="s">
        <v>4</v>
      </c>
      <c r="B34" s="169"/>
      <c r="C34" s="169"/>
      <c r="D34" s="169"/>
      <c r="E34" s="169"/>
      <c r="F34" s="170"/>
    </row>
    <row r="35" spans="1:6" ht="8.25" customHeight="1">
      <c r="A35" s="180"/>
      <c r="B35" s="181"/>
      <c r="C35" s="181"/>
      <c r="D35" s="181"/>
      <c r="E35" s="181"/>
      <c r="F35" s="182"/>
    </row>
    <row r="36" spans="1:6" ht="19.5" customHeight="1">
      <c r="A36" s="180" t="s">
        <v>38</v>
      </c>
      <c r="B36" s="181"/>
      <c r="C36" s="181"/>
      <c r="D36" s="181"/>
      <c r="E36" s="181"/>
      <c r="F36" s="182"/>
    </row>
    <row r="37" spans="1:6" ht="12.75" customHeight="1">
      <c r="A37" s="49"/>
      <c r="B37" s="50"/>
      <c r="C37" s="50"/>
      <c r="D37" s="50"/>
      <c r="E37" s="50"/>
      <c r="F37" s="51"/>
    </row>
    <row r="38" spans="1:6" ht="15" customHeight="1">
      <c r="A38" s="52"/>
      <c r="B38" s="53"/>
      <c r="C38" s="53"/>
      <c r="D38" s="169" t="s">
        <v>31</v>
      </c>
      <c r="E38" s="169"/>
      <c r="F38" s="170"/>
    </row>
    <row r="39" spans="1:6" ht="15" customHeight="1">
      <c r="A39" s="52"/>
      <c r="B39" s="53"/>
      <c r="C39" s="53"/>
      <c r="D39" s="169" t="s">
        <v>32</v>
      </c>
      <c r="E39" s="169"/>
      <c r="F39" s="170"/>
    </row>
    <row r="40" spans="1:6" ht="15" customHeight="1">
      <c r="A40" s="52"/>
      <c r="B40" s="53"/>
      <c r="C40" s="53"/>
      <c r="D40" s="123"/>
      <c r="E40" s="123"/>
      <c r="F40" s="124"/>
    </row>
    <row r="41" spans="1:6" ht="15" customHeight="1">
      <c r="A41" s="119" t="s">
        <v>107</v>
      </c>
      <c r="B41" s="53"/>
      <c r="C41" s="53"/>
      <c r="D41" s="123">
        <f>A24</f>
        <v>13</v>
      </c>
      <c r="E41" s="123"/>
      <c r="F41" s="124"/>
    </row>
    <row r="42" spans="1:6" ht="15" customHeight="1">
      <c r="A42" s="120" t="s">
        <v>79</v>
      </c>
      <c r="B42" s="54"/>
      <c r="C42" s="53"/>
      <c r="D42" s="123">
        <f>A25</f>
        <v>14</v>
      </c>
      <c r="E42" s="123"/>
      <c r="F42" s="124"/>
    </row>
    <row r="43" spans="1:6" ht="15" customHeight="1">
      <c r="A43" s="120" t="s">
        <v>80</v>
      </c>
      <c r="B43" s="54"/>
      <c r="C43" s="121" t="s">
        <v>81</v>
      </c>
      <c r="D43" s="53"/>
      <c r="E43" s="53"/>
      <c r="F43" s="55"/>
    </row>
    <row r="44" spans="1:6" ht="19.5" customHeight="1" thickBot="1">
      <c r="A44" s="56"/>
      <c r="B44" s="57"/>
      <c r="C44" s="122" t="s">
        <v>82</v>
      </c>
      <c r="D44" s="57"/>
      <c r="E44" s="57"/>
      <c r="F44" s="58"/>
    </row>
  </sheetData>
  <sheetProtection insertColumns="0" insertRows="0" deleteColumns="0" deleteRows="0"/>
  <mergeCells count="33">
    <mergeCell ref="D38:F38"/>
    <mergeCell ref="D39:F39"/>
    <mergeCell ref="E30:F30"/>
    <mergeCell ref="B31:F31"/>
    <mergeCell ref="B32:F32"/>
    <mergeCell ref="A34:F34"/>
    <mergeCell ref="A35:F35"/>
    <mergeCell ref="A36:F36"/>
    <mergeCell ref="A20:F20"/>
    <mergeCell ref="A21:F21"/>
    <mergeCell ref="A24:F24"/>
    <mergeCell ref="A25:F25"/>
    <mergeCell ref="A27:F27"/>
    <mergeCell ref="A28:B29"/>
    <mergeCell ref="C28:C29"/>
    <mergeCell ref="D28:D29"/>
    <mergeCell ref="E28:F29"/>
    <mergeCell ref="A11:F11"/>
    <mergeCell ref="A13:F13"/>
    <mergeCell ref="E14:F14"/>
    <mergeCell ref="E15:F15"/>
    <mergeCell ref="E16:F16"/>
    <mergeCell ref="E17:F17"/>
    <mergeCell ref="D40:F40"/>
    <mergeCell ref="D41:F41"/>
    <mergeCell ref="D42:F42"/>
    <mergeCell ref="E18:F18"/>
    <mergeCell ref="A1:F1"/>
    <mergeCell ref="A2:F2"/>
    <mergeCell ref="A3:F3"/>
    <mergeCell ref="A8:F8"/>
    <mergeCell ref="A9:F9"/>
    <mergeCell ref="A10:C10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130" zoomScaleNormal="130" zoomScalePageLayoutView="0" workbookViewId="0" topLeftCell="A1">
      <selection activeCell="F6" sqref="F6"/>
    </sheetView>
  </sheetViews>
  <sheetFormatPr defaultColWidth="9.140625" defaultRowHeight="16.5" customHeight="1"/>
  <cols>
    <col min="1" max="1" width="24.8515625" style="59" bestFit="1" customWidth="1"/>
    <col min="2" max="2" width="12.00390625" style="100" bestFit="1" customWidth="1"/>
    <col min="3" max="3" width="21.8515625" style="100" customWidth="1"/>
    <col min="4" max="4" width="9.421875" style="100" bestFit="1" customWidth="1"/>
    <col min="5" max="5" width="25.7109375" style="100" bestFit="1" customWidth="1"/>
    <col min="6" max="6" width="17.140625" style="100" bestFit="1" customWidth="1"/>
    <col min="7" max="7" width="9.140625" style="59" customWidth="1"/>
    <col min="8" max="8" width="20.421875" style="59" bestFit="1" customWidth="1"/>
    <col min="9" max="9" width="9.140625" style="59" customWidth="1"/>
    <col min="10" max="10" width="18.00390625" style="59" customWidth="1"/>
    <col min="11" max="12" width="9.140625" style="59" customWidth="1"/>
    <col min="13" max="13" width="24.8515625" style="59" customWidth="1"/>
    <col min="14" max="16384" width="9.140625" style="59" customWidth="1"/>
  </cols>
  <sheetData>
    <row r="1" spans="1:6" ht="16.5" customHeight="1">
      <c r="A1" s="203" t="s">
        <v>44</v>
      </c>
      <c r="B1" s="204"/>
      <c r="C1" s="204"/>
      <c r="D1" s="204"/>
      <c r="E1" s="204"/>
      <c r="F1" s="204"/>
    </row>
    <row r="2" spans="1:6" ht="16.5" customHeight="1" thickBot="1">
      <c r="A2" s="205" t="s">
        <v>45</v>
      </c>
      <c r="B2" s="206"/>
      <c r="C2" s="206"/>
      <c r="D2" s="207"/>
      <c r="E2" s="207"/>
      <c r="F2" s="207"/>
    </row>
    <row r="3" spans="1:6" ht="16.5" customHeight="1">
      <c r="A3" s="4" t="s">
        <v>46</v>
      </c>
      <c r="B3" s="220">
        <v>2</v>
      </c>
      <c r="C3" s="221"/>
      <c r="D3" s="200" t="s">
        <v>1</v>
      </c>
      <c r="E3" s="201"/>
      <c r="F3" s="9" t="s">
        <v>94</v>
      </c>
    </row>
    <row r="4" spans="1:6" ht="16.5" customHeight="1">
      <c r="A4" s="5" t="s">
        <v>47</v>
      </c>
      <c r="B4" s="222">
        <v>3</v>
      </c>
      <c r="C4" s="223"/>
      <c r="D4" s="194" t="s">
        <v>48</v>
      </c>
      <c r="E4" s="195"/>
      <c r="F4" s="10" t="s">
        <v>93</v>
      </c>
    </row>
    <row r="5" spans="1:6" ht="16.5" customHeight="1">
      <c r="A5" s="5" t="s">
        <v>49</v>
      </c>
      <c r="B5" s="222">
        <v>4</v>
      </c>
      <c r="C5" s="223"/>
      <c r="D5" s="194" t="s">
        <v>65</v>
      </c>
      <c r="E5" s="195"/>
      <c r="F5" s="11" t="s">
        <v>66</v>
      </c>
    </row>
    <row r="6" spans="1:6" ht="16.5" customHeight="1">
      <c r="A6" s="5" t="s">
        <v>87</v>
      </c>
      <c r="B6" s="222">
        <v>1</v>
      </c>
      <c r="C6" s="223"/>
      <c r="D6" s="194" t="s">
        <v>89</v>
      </c>
      <c r="E6" s="195"/>
      <c r="F6" s="118">
        <v>101.82</v>
      </c>
    </row>
    <row r="7" spans="1:15" ht="16.5" customHeight="1" thickBot="1">
      <c r="A7" s="103" t="s">
        <v>84</v>
      </c>
      <c r="B7" s="192">
        <v>5</v>
      </c>
      <c r="C7" s="193"/>
      <c r="D7" s="198" t="s">
        <v>90</v>
      </c>
      <c r="E7" s="199"/>
      <c r="F7" s="118">
        <v>1902.62</v>
      </c>
      <c r="H7" s="189" t="s">
        <v>101</v>
      </c>
      <c r="I7" s="190"/>
      <c r="J7" s="190"/>
      <c r="K7" s="190"/>
      <c r="L7" s="190"/>
      <c r="M7" s="190"/>
      <c r="N7" s="190"/>
      <c r="O7" s="191"/>
    </row>
    <row r="8" spans="1:6" ht="16.5" customHeight="1">
      <c r="A8" s="6" t="s">
        <v>51</v>
      </c>
      <c r="B8" s="192">
        <v>6</v>
      </c>
      <c r="C8" s="193"/>
      <c r="D8" s="200" t="s">
        <v>50</v>
      </c>
      <c r="E8" s="201"/>
      <c r="F8" s="1">
        <v>31</v>
      </c>
    </row>
    <row r="9" spans="1:15" ht="16.5" customHeight="1">
      <c r="A9" s="7" t="s">
        <v>61</v>
      </c>
      <c r="B9" s="192">
        <v>7</v>
      </c>
      <c r="C9" s="193"/>
      <c r="D9" s="194" t="s">
        <v>52</v>
      </c>
      <c r="E9" s="195"/>
      <c r="F9" s="1">
        <v>0</v>
      </c>
      <c r="H9" s="202" t="s">
        <v>102</v>
      </c>
      <c r="I9" s="202"/>
      <c r="J9" s="202"/>
      <c r="K9" s="202"/>
      <c r="L9" s="202"/>
      <c r="M9" s="202"/>
      <c r="N9" s="202"/>
      <c r="O9" s="202"/>
    </row>
    <row r="10" spans="1:15" ht="16.5" customHeight="1" thickBot="1">
      <c r="A10" s="8" t="s">
        <v>88</v>
      </c>
      <c r="B10" s="196">
        <v>8</v>
      </c>
      <c r="C10" s="197"/>
      <c r="D10" s="198" t="s">
        <v>53</v>
      </c>
      <c r="E10" s="199"/>
      <c r="F10" s="60">
        <f>F8-F9</f>
        <v>31</v>
      </c>
      <c r="H10" s="202"/>
      <c r="I10" s="202"/>
      <c r="J10" s="202"/>
      <c r="K10" s="202"/>
      <c r="L10" s="202"/>
      <c r="M10" s="202"/>
      <c r="N10" s="202"/>
      <c r="O10" s="202"/>
    </row>
    <row r="11" spans="1:10" ht="12" customHeight="1">
      <c r="A11" s="208" t="s">
        <v>2</v>
      </c>
      <c r="B11" s="209"/>
      <c r="C11" s="216" t="s">
        <v>5</v>
      </c>
      <c r="D11" s="217"/>
      <c r="E11" s="226" t="s">
        <v>6</v>
      </c>
      <c r="F11" s="227"/>
      <c r="I11" s="61"/>
      <c r="J11" s="62"/>
    </row>
    <row r="12" spans="1:15" ht="12" customHeight="1" thickBot="1">
      <c r="A12" s="210"/>
      <c r="B12" s="211"/>
      <c r="C12" s="218"/>
      <c r="D12" s="219"/>
      <c r="E12" s="218"/>
      <c r="F12" s="219"/>
      <c r="H12" s="63"/>
      <c r="I12" s="61"/>
      <c r="J12" s="62"/>
      <c r="K12" s="63"/>
      <c r="L12" s="63"/>
      <c r="M12" s="63"/>
      <c r="N12" s="63"/>
      <c r="O12" s="63"/>
    </row>
    <row r="13" spans="1:15" ht="15" customHeight="1">
      <c r="A13" s="12" t="s">
        <v>7</v>
      </c>
      <c r="B13" s="13">
        <v>650.53</v>
      </c>
      <c r="C13" s="64" t="str">
        <f>A13</f>
        <v>Aylık Tutar</v>
      </c>
      <c r="D13" s="14">
        <f>ROUND(B13/F8*F9,2)</f>
        <v>0</v>
      </c>
      <c r="E13" s="65" t="str">
        <f>A13</f>
        <v>Aylık Tutar</v>
      </c>
      <c r="F13" s="13">
        <f>(B13-D13)</f>
        <v>650.53</v>
      </c>
      <c r="H13" s="63"/>
      <c r="I13" s="61"/>
      <c r="J13" s="62"/>
      <c r="K13" s="63"/>
      <c r="L13" s="63"/>
      <c r="M13" s="63"/>
      <c r="N13" s="63"/>
      <c r="O13" s="63"/>
    </row>
    <row r="14" spans="1:15" ht="15" customHeight="1">
      <c r="A14" s="3" t="s">
        <v>8</v>
      </c>
      <c r="B14" s="14">
        <v>6787.99</v>
      </c>
      <c r="C14" s="66" t="str">
        <f>A14</f>
        <v>Taban Aylık</v>
      </c>
      <c r="D14" s="14">
        <f>ROUND(B14/F8*F9,2)</f>
        <v>0</v>
      </c>
      <c r="E14" s="67" t="str">
        <f aca="true" t="shared" si="0" ref="E14:E35">A14</f>
        <v>Taban Aylık</v>
      </c>
      <c r="F14" s="14">
        <f aca="true" t="shared" si="1" ref="F14:F32">(B14-D14)</f>
        <v>6787.99</v>
      </c>
      <c r="H14" s="63"/>
      <c r="I14" s="61"/>
      <c r="J14" s="62"/>
      <c r="K14" s="63"/>
      <c r="L14" s="63"/>
      <c r="M14" s="63"/>
      <c r="N14" s="63"/>
      <c r="O14" s="63"/>
    </row>
    <row r="15" spans="1:15" ht="15" customHeight="1">
      <c r="A15" s="3" t="s">
        <v>9</v>
      </c>
      <c r="B15" s="14">
        <v>147.45</v>
      </c>
      <c r="C15" s="66" t="str">
        <f>A15</f>
        <v>Kıdem Aylığı</v>
      </c>
      <c r="D15" s="14">
        <f>ROUND(B15/F8*F9,2)</f>
        <v>0</v>
      </c>
      <c r="E15" s="67" t="str">
        <f t="shared" si="0"/>
        <v>Kıdem Aylığı</v>
      </c>
      <c r="F15" s="14">
        <f t="shared" si="1"/>
        <v>147.45</v>
      </c>
      <c r="H15" s="63"/>
      <c r="I15" s="61"/>
      <c r="J15" s="62"/>
      <c r="K15" s="63"/>
      <c r="L15" s="63"/>
      <c r="M15" s="63"/>
      <c r="N15" s="63"/>
      <c r="O15" s="63"/>
    </row>
    <row r="16" spans="1:15" ht="15" customHeight="1">
      <c r="A16" s="3" t="s">
        <v>10</v>
      </c>
      <c r="B16" s="14">
        <v>2341.89</v>
      </c>
      <c r="C16" s="66" t="str">
        <f aca="true" t="shared" si="2" ref="C16:C32">A16</f>
        <v>Ek Gösterge</v>
      </c>
      <c r="D16" s="14">
        <f>ROUND(B16/F8*F9,2)</f>
        <v>0</v>
      </c>
      <c r="E16" s="67" t="str">
        <f t="shared" si="0"/>
        <v>Ek Gösterge</v>
      </c>
      <c r="F16" s="14">
        <f t="shared" si="1"/>
        <v>2341.89</v>
      </c>
      <c r="H16" s="63"/>
      <c r="I16" s="61"/>
      <c r="J16" s="62"/>
      <c r="K16" s="63"/>
      <c r="L16" s="63"/>
      <c r="M16" s="63"/>
      <c r="N16" s="63"/>
      <c r="O16" s="63"/>
    </row>
    <row r="17" spans="1:15" ht="15" customHeight="1">
      <c r="A17" s="3" t="s">
        <v>11</v>
      </c>
      <c r="B17" s="14">
        <v>0</v>
      </c>
      <c r="C17" s="66" t="str">
        <f t="shared" si="2"/>
        <v>Yan Ödeme</v>
      </c>
      <c r="D17" s="14">
        <f>ROUND(B17/F8*F9,2)</f>
        <v>0</v>
      </c>
      <c r="E17" s="67" t="str">
        <f t="shared" si="0"/>
        <v>Yan Ödeme</v>
      </c>
      <c r="F17" s="14">
        <f t="shared" si="1"/>
        <v>0</v>
      </c>
      <c r="H17" s="68"/>
      <c r="I17" s="61"/>
      <c r="J17" s="62"/>
      <c r="K17" s="63"/>
      <c r="L17" s="63"/>
      <c r="M17" s="63"/>
      <c r="N17" s="63"/>
      <c r="O17" s="63"/>
    </row>
    <row r="18" spans="1:15" ht="15" customHeight="1">
      <c r="A18" s="3" t="s">
        <v>0</v>
      </c>
      <c r="B18" s="14">
        <v>0</v>
      </c>
      <c r="C18" s="66" t="str">
        <f>A18</f>
        <v>İdari Görev Ödeneği</v>
      </c>
      <c r="D18" s="14">
        <f>ROUND(B18/F8*F9,2)</f>
        <v>0</v>
      </c>
      <c r="E18" s="67" t="str">
        <f>A18</f>
        <v>İdari Görev Ödeneği</v>
      </c>
      <c r="F18" s="14">
        <f t="shared" si="1"/>
        <v>0</v>
      </c>
      <c r="H18" s="231" t="s">
        <v>95</v>
      </c>
      <c r="I18" s="231"/>
      <c r="J18" s="62"/>
      <c r="K18" s="63"/>
      <c r="L18" s="63"/>
      <c r="M18" s="63"/>
      <c r="N18" s="63"/>
      <c r="O18" s="63"/>
    </row>
    <row r="19" spans="1:15" ht="15" customHeight="1">
      <c r="A19" s="112" t="s">
        <v>103</v>
      </c>
      <c r="B19" s="14">
        <v>3000</v>
      </c>
      <c r="C19" s="86" t="str">
        <f>A19</f>
        <v>Sabit Ek Ödeme</v>
      </c>
      <c r="D19" s="14">
        <f>ROUND(B19/F8*F9,2)</f>
        <v>0</v>
      </c>
      <c r="E19" s="113" t="str">
        <f>A19</f>
        <v>Sabit Ek Ödeme</v>
      </c>
      <c r="F19" s="14">
        <f t="shared" si="1"/>
        <v>3000</v>
      </c>
      <c r="H19" s="104">
        <v>70000</v>
      </c>
      <c r="I19" s="105">
        <v>0.15</v>
      </c>
      <c r="J19" s="62"/>
      <c r="K19" s="63"/>
      <c r="L19" s="63"/>
      <c r="M19" s="63"/>
      <c r="N19" s="63"/>
      <c r="O19" s="63"/>
    </row>
    <row r="20" spans="1:15" ht="15" customHeight="1">
      <c r="A20" s="3" t="s">
        <v>12</v>
      </c>
      <c r="B20" s="14">
        <v>0</v>
      </c>
      <c r="C20" s="66" t="str">
        <f t="shared" si="2"/>
        <v>Aile Yardımı</v>
      </c>
      <c r="D20" s="14">
        <f>ROUND(B20/F8*F9,2)</f>
        <v>0</v>
      </c>
      <c r="E20" s="67" t="str">
        <f t="shared" si="0"/>
        <v>Aile Yardımı</v>
      </c>
      <c r="F20" s="14">
        <f>(B20-D20)</f>
        <v>0</v>
      </c>
      <c r="H20" s="106">
        <v>150000</v>
      </c>
      <c r="I20" s="107">
        <v>0.2</v>
      </c>
      <c r="J20" s="62"/>
      <c r="K20" s="63"/>
      <c r="L20" s="63"/>
      <c r="M20" s="63"/>
      <c r="N20" s="63"/>
      <c r="O20" s="63"/>
    </row>
    <row r="21" spans="1:15" ht="15" customHeight="1">
      <c r="A21" s="3" t="s">
        <v>15</v>
      </c>
      <c r="B21" s="14">
        <v>325.26</v>
      </c>
      <c r="C21" s="66" t="str">
        <f t="shared" si="2"/>
        <v>Çocuk Yardımı</v>
      </c>
      <c r="D21" s="14">
        <f>ROUND(B21/F8*F9,2)</f>
        <v>0</v>
      </c>
      <c r="E21" s="67" t="str">
        <f t="shared" si="0"/>
        <v>Çocuk Yardımı</v>
      </c>
      <c r="F21" s="14">
        <f t="shared" si="1"/>
        <v>325.26</v>
      </c>
      <c r="H21" s="106">
        <v>550000</v>
      </c>
      <c r="I21" s="107">
        <v>0.27</v>
      </c>
      <c r="J21" s="62"/>
      <c r="K21" s="63"/>
      <c r="L21" s="63"/>
      <c r="M21" s="63"/>
      <c r="N21" s="63"/>
      <c r="O21" s="63"/>
    </row>
    <row r="22" spans="1:12" ht="15" customHeight="1">
      <c r="A22" s="3" t="s">
        <v>104</v>
      </c>
      <c r="B22" s="17">
        <v>8000</v>
      </c>
      <c r="C22" s="70" t="str">
        <f t="shared" si="2"/>
        <v>Ek Ödeme (375 KHK)</v>
      </c>
      <c r="D22" s="17">
        <f>ROUND(B22/F8*F9,2)</f>
        <v>0</v>
      </c>
      <c r="E22" s="72" t="str">
        <f t="shared" si="0"/>
        <v>Ek Ödeme (375 KHK)</v>
      </c>
      <c r="F22" s="17">
        <f t="shared" si="1"/>
        <v>8000</v>
      </c>
      <c r="H22" s="106">
        <v>1900000</v>
      </c>
      <c r="I22" s="107">
        <v>0.35</v>
      </c>
      <c r="K22" s="63"/>
      <c r="L22" s="63"/>
    </row>
    <row r="23" spans="1:12" ht="15" customHeight="1" thickBot="1">
      <c r="A23" s="3" t="s">
        <v>13</v>
      </c>
      <c r="B23" s="14">
        <v>0</v>
      </c>
      <c r="C23" s="66" t="str">
        <f t="shared" si="2"/>
        <v>Özel Hizmet Tazminatı</v>
      </c>
      <c r="D23" s="14">
        <f>ROUND(B23/F8*F9,2)</f>
        <v>0</v>
      </c>
      <c r="E23" s="67" t="str">
        <f t="shared" si="0"/>
        <v>Özel Hizmet Tazminatı</v>
      </c>
      <c r="F23" s="14">
        <f t="shared" si="1"/>
        <v>0</v>
      </c>
      <c r="H23" s="108" t="s">
        <v>96</v>
      </c>
      <c r="I23" s="109">
        <v>0.4</v>
      </c>
      <c r="K23" s="63"/>
      <c r="L23" s="63"/>
    </row>
    <row r="24" spans="1:6" ht="15" customHeight="1">
      <c r="A24" s="3" t="s">
        <v>14</v>
      </c>
      <c r="B24" s="14">
        <v>0</v>
      </c>
      <c r="C24" s="66" t="str">
        <f t="shared" si="2"/>
        <v>Ek Tazminat</v>
      </c>
      <c r="D24" s="14">
        <f>ROUND(B24/F8*F9,2)</f>
        <v>0</v>
      </c>
      <c r="E24" s="67" t="str">
        <f t="shared" si="0"/>
        <v>Ek Tazminat</v>
      </c>
      <c r="F24" s="14">
        <f>(B24-D24)</f>
        <v>0</v>
      </c>
    </row>
    <row r="25" spans="1:6" ht="15" customHeight="1">
      <c r="A25" s="3" t="s">
        <v>16</v>
      </c>
      <c r="B25" s="14">
        <v>7210</v>
      </c>
      <c r="C25" s="66" t="str">
        <f t="shared" si="2"/>
        <v>Üniversite Ödeneği</v>
      </c>
      <c r="D25" s="14">
        <f>ROUND(B25/F8*F9,2)</f>
        <v>0</v>
      </c>
      <c r="E25" s="67" t="str">
        <f t="shared" si="0"/>
        <v>Üniversite Ödeneği</v>
      </c>
      <c r="F25" s="14">
        <f t="shared" si="1"/>
        <v>7210</v>
      </c>
    </row>
    <row r="26" spans="1:6" ht="15" customHeight="1">
      <c r="A26" s="3" t="s">
        <v>54</v>
      </c>
      <c r="B26" s="14">
        <v>4120</v>
      </c>
      <c r="C26" s="66" t="str">
        <f t="shared" si="2"/>
        <v>Y. Öğr. Tazminatı</v>
      </c>
      <c r="D26" s="14">
        <f>ROUND(B26/F8*F9,2)</f>
        <v>0</v>
      </c>
      <c r="E26" s="67" t="str">
        <f t="shared" si="0"/>
        <v>Y. Öğr. Tazminatı</v>
      </c>
      <c r="F26" s="14">
        <f t="shared" si="1"/>
        <v>4120</v>
      </c>
    </row>
    <row r="27" spans="1:6" ht="15" customHeight="1">
      <c r="A27" s="3" t="s">
        <v>17</v>
      </c>
      <c r="B27" s="14">
        <v>343.33</v>
      </c>
      <c r="C27" s="66" t="str">
        <f t="shared" si="2"/>
        <v>Eğitim Ödeneği</v>
      </c>
      <c r="D27" s="14">
        <f>ROUND(B27/F8*F9,2)</f>
        <v>0</v>
      </c>
      <c r="E27" s="67" t="str">
        <f t="shared" si="0"/>
        <v>Eğitim Ödeneği</v>
      </c>
      <c r="F27" s="14">
        <f t="shared" si="1"/>
        <v>343.33</v>
      </c>
    </row>
    <row r="28" spans="1:6" ht="15" customHeight="1">
      <c r="A28" s="3" t="s">
        <v>18</v>
      </c>
      <c r="B28" s="14">
        <v>0</v>
      </c>
      <c r="C28" s="66" t="str">
        <f t="shared" si="2"/>
        <v>Yabancı Dil Tazminatı</v>
      </c>
      <c r="D28" s="14">
        <f>ROUND(B28/F8*F9,2)</f>
        <v>0</v>
      </c>
      <c r="E28" s="67" t="str">
        <f t="shared" si="0"/>
        <v>Yabancı Dil Tazminatı</v>
      </c>
      <c r="F28" s="14">
        <f t="shared" si="1"/>
        <v>0</v>
      </c>
    </row>
    <row r="29" spans="1:6" ht="15" customHeight="1">
      <c r="A29" s="3" t="s">
        <v>19</v>
      </c>
      <c r="B29" s="14">
        <v>3469.47</v>
      </c>
      <c r="C29" s="66" t="str">
        <f t="shared" si="2"/>
        <v>Görev Tazminatı</v>
      </c>
      <c r="D29" s="14">
        <f>ROUND(B29/F8*F9,2)</f>
        <v>0</v>
      </c>
      <c r="E29" s="67" t="str">
        <f t="shared" si="0"/>
        <v>Görev Tazminatı</v>
      </c>
      <c r="F29" s="14">
        <f t="shared" si="1"/>
        <v>3469.47</v>
      </c>
    </row>
    <row r="30" spans="1:6" ht="15" customHeight="1">
      <c r="A30" s="3" t="s">
        <v>63</v>
      </c>
      <c r="B30" s="14">
        <v>867.37</v>
      </c>
      <c r="C30" s="66" t="str">
        <f t="shared" si="2"/>
        <v>Prof. Makam Tazminatı</v>
      </c>
      <c r="D30" s="14">
        <f>ROUND(B30/F8*F9,2)</f>
        <v>0</v>
      </c>
      <c r="E30" s="67" t="str">
        <f t="shared" si="0"/>
        <v>Prof. Makam Tazminatı</v>
      </c>
      <c r="F30" s="14">
        <f t="shared" si="1"/>
        <v>867.37</v>
      </c>
    </row>
    <row r="31" spans="1:6" ht="15" customHeight="1">
      <c r="A31" s="3" t="s">
        <v>64</v>
      </c>
      <c r="B31" s="14">
        <v>0</v>
      </c>
      <c r="C31" s="66" t="str">
        <f t="shared" si="2"/>
        <v>Akademik Teşvik Ödeneği</v>
      </c>
      <c r="D31" s="14">
        <f>ROUND(B31/F8*F9,2)</f>
        <v>0</v>
      </c>
      <c r="E31" s="67" t="str">
        <f>A31</f>
        <v>Akademik Teşvik Ödeneği</v>
      </c>
      <c r="F31" s="14">
        <f>(B31-D31)</f>
        <v>0</v>
      </c>
    </row>
    <row r="32" spans="1:6" ht="16.5" customHeight="1" thickBot="1">
      <c r="A32" s="3" t="s">
        <v>39</v>
      </c>
      <c r="B32" s="14">
        <v>0</v>
      </c>
      <c r="C32" s="66" t="str">
        <f t="shared" si="2"/>
        <v>Sendika Ödeneği</v>
      </c>
      <c r="D32" s="14">
        <f>ROUND(B32/F8*F9,2)</f>
        <v>0</v>
      </c>
      <c r="E32" s="67" t="str">
        <f t="shared" si="0"/>
        <v>Sendika Ödeneği</v>
      </c>
      <c r="F32" s="14">
        <f t="shared" si="1"/>
        <v>0</v>
      </c>
    </row>
    <row r="33" spans="1:6" ht="15" customHeight="1" thickBot="1">
      <c r="A33" s="73" t="s">
        <v>67</v>
      </c>
      <c r="B33" s="115">
        <f>SUM(B13:B32)</f>
        <v>37263.29</v>
      </c>
      <c r="C33" s="114" t="str">
        <f>A33</f>
        <v>Toplam</v>
      </c>
      <c r="D33" s="115">
        <f>ROUND(SUM(D13:D32),2)</f>
        <v>0</v>
      </c>
      <c r="E33" s="74" t="str">
        <f t="shared" si="0"/>
        <v>Toplam</v>
      </c>
      <c r="F33" s="115">
        <f>SUM(F13:F32)</f>
        <v>37263.29</v>
      </c>
    </row>
    <row r="34" spans="1:6" ht="15" customHeight="1">
      <c r="A34" s="15" t="s">
        <v>58</v>
      </c>
      <c r="B34" s="16">
        <v>3345.17</v>
      </c>
      <c r="C34" s="70" t="str">
        <f>A34</f>
        <v>Emekli Kes.(D) </v>
      </c>
      <c r="D34" s="17">
        <f>B34/F8*F9</f>
        <v>0</v>
      </c>
      <c r="E34" s="71" t="str">
        <f t="shared" si="0"/>
        <v>Emekli Kes.(D) </v>
      </c>
      <c r="F34" s="16">
        <f>B34-D34</f>
        <v>3345.17</v>
      </c>
    </row>
    <row r="35" spans="1:6" ht="15" customHeight="1">
      <c r="A35" s="18" t="s">
        <v>59</v>
      </c>
      <c r="B35" s="17">
        <v>2007.1</v>
      </c>
      <c r="C35" s="70" t="str">
        <f>A35</f>
        <v>GSSP %12</v>
      </c>
      <c r="D35" s="17">
        <f>B35/F8*F9</f>
        <v>0</v>
      </c>
      <c r="E35" s="72" t="str">
        <f t="shared" si="0"/>
        <v>GSSP %12</v>
      </c>
      <c r="F35" s="17">
        <f>B35-D35</f>
        <v>2007.1</v>
      </c>
    </row>
    <row r="36" spans="1:6" ht="16.5" customHeight="1" thickBot="1">
      <c r="A36" s="19" t="s">
        <v>100</v>
      </c>
      <c r="B36" s="17">
        <v>0</v>
      </c>
      <c r="C36" s="70" t="str">
        <f>A36</f>
        <v>Terfi Geliri (D)</v>
      </c>
      <c r="D36" s="17">
        <f>B36/F8*F9</f>
        <v>0</v>
      </c>
      <c r="E36" s="72" t="str">
        <f>A36</f>
        <v>Terfi Geliri (D)</v>
      </c>
      <c r="F36" s="17">
        <f>B36-D36</f>
        <v>0</v>
      </c>
    </row>
    <row r="37" spans="1:6" ht="13.5" thickBot="1">
      <c r="A37" s="73" t="s">
        <v>68</v>
      </c>
      <c r="B37" s="115">
        <f>B33+B34+B35+B36</f>
        <v>42615.56</v>
      </c>
      <c r="C37" s="74" t="str">
        <f>A37</f>
        <v>Genel Toplam</v>
      </c>
      <c r="D37" s="115">
        <f>D33+D34+D35+D36</f>
        <v>0</v>
      </c>
      <c r="E37" s="74" t="str">
        <f>A37</f>
        <v>Genel Toplam</v>
      </c>
      <c r="F37" s="115">
        <f>SUM(F33:F36)</f>
        <v>42615.56</v>
      </c>
    </row>
    <row r="38" spans="1:6" ht="12" customHeight="1">
      <c r="A38" s="208" t="s">
        <v>20</v>
      </c>
      <c r="B38" s="209"/>
      <c r="C38" s="212" t="s">
        <v>3</v>
      </c>
      <c r="D38" s="213"/>
      <c r="E38" s="226" t="s">
        <v>6</v>
      </c>
      <c r="F38" s="227"/>
    </row>
    <row r="39" spans="1:6" ht="15" customHeight="1" thickBot="1">
      <c r="A39" s="210"/>
      <c r="B39" s="211"/>
      <c r="C39" s="214"/>
      <c r="D39" s="215"/>
      <c r="E39" s="218"/>
      <c r="F39" s="219"/>
    </row>
    <row r="40" spans="1:6" ht="15" customHeight="1">
      <c r="A40" s="75" t="s">
        <v>72</v>
      </c>
      <c r="B40" s="76">
        <f>IF(B43&lt;=H19-B42,B42*0.15,IF(B43&lt;H19,((H19-B43)*0.15+(B42-(H19-B43))*0.2),IF(B43&lt;=H20-B42,B42*0.2,IF(B43&lt;H20,(H20-B43)*0.2+(B42-(H20-B43))*0.27,IF(B43&lt;=H21-B42,B42*0.27,IF(B43&lt;H21,(H21-B43)*0.27+(B42-(H21-B43))*0.35,B42*0.35))))))</f>
        <v>1502.649</v>
      </c>
      <c r="C40" s="66" t="str">
        <f aca="true" t="shared" si="3" ref="C40:C46">A40</f>
        <v>Gelir Vergisi (Hesaplanan)</v>
      </c>
      <c r="D40" s="77">
        <f>IF(D43&lt;=H19-D42,D42*0.15,IF(D43&lt;H19,((H19-D43)*0.15+(D42-(H19-D43))*0.2),IF(D43&lt;=H20-D42,D42*0.2,IF(D43&lt;H20,(H20-D43)*0.2+(D42-(H20-D43))*0.27,IF(D43&lt;=H21-D42,D42*0.27,IF(D43&lt;H21,(H21-D43)*0.27+(D42-(H21-D43))*0.35,D42*0.35))))))</f>
        <v>0</v>
      </c>
      <c r="E40" s="65" t="str">
        <f aca="true" t="shared" si="4" ref="E40:E46">A40</f>
        <v>Gelir Vergisi (Hesaplanan)</v>
      </c>
      <c r="F40" s="78">
        <f aca="true" t="shared" si="5" ref="F40:F45">B40-D40</f>
        <v>1502.649</v>
      </c>
    </row>
    <row r="41" spans="1:6" ht="15" customHeight="1">
      <c r="A41" s="79" t="s">
        <v>73</v>
      </c>
      <c r="B41" s="80">
        <f>IF((B40-F7)&gt;0,B40-F7,0)</f>
        <v>0</v>
      </c>
      <c r="C41" s="66" t="str">
        <f t="shared" si="3"/>
        <v>Gelir Vergisi (İst. Düşülen)</v>
      </c>
      <c r="D41" s="77">
        <f>IF((D40-F7)&gt;0,D40-F7,0)</f>
        <v>0</v>
      </c>
      <c r="E41" s="67" t="str">
        <f t="shared" si="4"/>
        <v>Gelir Vergisi (İst. Düşülen)</v>
      </c>
      <c r="F41" s="81">
        <f t="shared" si="5"/>
        <v>0</v>
      </c>
    </row>
    <row r="42" spans="1:6" ht="15" customHeight="1">
      <c r="A42" s="79" t="s">
        <v>91</v>
      </c>
      <c r="B42" s="82">
        <f>(B13+B14+B15+B16+B17+B18+B19)-(B50+B53+B54+B55+B56)</f>
        <v>10017.66</v>
      </c>
      <c r="C42" s="110" t="str">
        <f t="shared" si="3"/>
        <v>Aylık Gelir Ver. Matrahı**</v>
      </c>
      <c r="D42" s="111">
        <f>IF(((D13+D14+D15+D16+D17+D18+D19)-(D50+D54+D55+D56))&gt;0,(D13+D14+D15+D16+D17+D18+D19)-(D50+D53+D54+D55+D56),0)</f>
        <v>0</v>
      </c>
      <c r="E42" s="67" t="str">
        <f t="shared" si="4"/>
        <v>Aylık Gelir Ver. Matrahı**</v>
      </c>
      <c r="F42" s="81">
        <f t="shared" si="5"/>
        <v>10017.66</v>
      </c>
    </row>
    <row r="43" spans="1:6" ht="15" customHeight="1">
      <c r="A43" s="79" t="s">
        <v>71</v>
      </c>
      <c r="B43" s="2">
        <v>11453.11</v>
      </c>
      <c r="C43" s="66" t="str">
        <f t="shared" si="3"/>
        <v>Küm. Gelir Ver. Matrahı</v>
      </c>
      <c r="D43" s="77">
        <f>B43-F42</f>
        <v>1435.4500000000007</v>
      </c>
      <c r="E43" s="67" t="str">
        <f t="shared" si="4"/>
        <v>Küm. Gelir Ver. Matrahı</v>
      </c>
      <c r="F43" s="81">
        <f t="shared" si="5"/>
        <v>10017.66</v>
      </c>
    </row>
    <row r="44" spans="1:7" ht="15" customHeight="1">
      <c r="A44" s="79" t="s">
        <v>74</v>
      </c>
      <c r="B44" s="2">
        <f>ROUND(((B33-B20-B21)*0.00759),2)</f>
        <v>280.36</v>
      </c>
      <c r="C44" s="66" t="str">
        <f t="shared" si="3"/>
        <v>Damga Vergisi (Hesaplanan) </v>
      </c>
      <c r="D44" s="83">
        <f>ROUND(((D33-D20-D21)*0.00759),2)</f>
        <v>0</v>
      </c>
      <c r="E44" s="67" t="str">
        <f t="shared" si="4"/>
        <v>Damga Vergisi (Hesaplanan) </v>
      </c>
      <c r="F44" s="81">
        <f t="shared" si="5"/>
        <v>280.36</v>
      </c>
      <c r="G44" s="69"/>
    </row>
    <row r="45" spans="1:7" ht="15" customHeight="1" thickBot="1">
      <c r="A45" s="79" t="s">
        <v>75</v>
      </c>
      <c r="B45" s="84">
        <f>IF((B44-F6)&gt;0,B44-F6,0)</f>
        <v>178.54000000000002</v>
      </c>
      <c r="C45" s="66" t="str">
        <f t="shared" si="3"/>
        <v>Damga Vergisi (İst. Düşülen)</v>
      </c>
      <c r="D45" s="77">
        <f>IF((D44-F6)&gt;0,D44-F6,0)</f>
        <v>0</v>
      </c>
      <c r="E45" s="67" t="str">
        <f t="shared" si="4"/>
        <v>Damga Vergisi (İst. Düşülen)</v>
      </c>
      <c r="F45" s="81">
        <f t="shared" si="5"/>
        <v>178.54000000000002</v>
      </c>
      <c r="G45" s="69"/>
    </row>
    <row r="46" spans="1:6" ht="15" customHeight="1" thickBot="1">
      <c r="A46" s="73" t="s">
        <v>21</v>
      </c>
      <c r="B46" s="115">
        <f>B41+B45</f>
        <v>178.54000000000002</v>
      </c>
      <c r="C46" s="114" t="str">
        <f t="shared" si="3"/>
        <v>Vergiler Toplamı</v>
      </c>
      <c r="D46" s="115">
        <f>D41+D45</f>
        <v>0</v>
      </c>
      <c r="E46" s="74" t="str">
        <f t="shared" si="4"/>
        <v>Vergiler Toplamı</v>
      </c>
      <c r="F46" s="115">
        <f>F41+F45</f>
        <v>178.54000000000002</v>
      </c>
    </row>
    <row r="47" spans="1:6" ht="12" customHeight="1">
      <c r="A47" s="235" t="s">
        <v>22</v>
      </c>
      <c r="B47" s="236"/>
      <c r="C47" s="224" t="s">
        <v>70</v>
      </c>
      <c r="D47" s="225"/>
      <c r="E47" s="226" t="s">
        <v>6</v>
      </c>
      <c r="F47" s="227"/>
    </row>
    <row r="48" spans="1:6" ht="12" customHeight="1" thickBot="1">
      <c r="A48" s="210"/>
      <c r="B48" s="211"/>
      <c r="C48" s="214"/>
      <c r="D48" s="215"/>
      <c r="E48" s="218"/>
      <c r="F48" s="219"/>
    </row>
    <row r="49" spans="1:6" ht="15" customHeight="1" thickBot="1">
      <c r="A49" s="15" t="str">
        <f>A34</f>
        <v>Emekli Kes.(D) </v>
      </c>
      <c r="B49" s="16">
        <f>B34</f>
        <v>3345.17</v>
      </c>
      <c r="C49" s="70" t="str">
        <f aca="true" t="shared" si="6" ref="C49:C54">A49</f>
        <v>Emekli Kes.(D) </v>
      </c>
      <c r="D49" s="17">
        <f>ROUND(B49/F8*F9,2)</f>
        <v>0</v>
      </c>
      <c r="E49" s="71" t="str">
        <f aca="true" t="shared" si="7" ref="E49:E59">A49</f>
        <v>Emekli Kes.(D) </v>
      </c>
      <c r="F49" s="16">
        <f>B49-D49</f>
        <v>3345.17</v>
      </c>
    </row>
    <row r="50" spans="1:12" ht="15" customHeight="1">
      <c r="A50" s="19" t="s">
        <v>55</v>
      </c>
      <c r="B50" s="17">
        <v>2676.14</v>
      </c>
      <c r="C50" s="59" t="str">
        <f t="shared" si="6"/>
        <v>Emekli Kes.(K) </v>
      </c>
      <c r="D50" s="17">
        <f>ROUND(B50/F8*F9,2)</f>
        <v>0</v>
      </c>
      <c r="E50" s="3" t="str">
        <f t="shared" si="7"/>
        <v>Emekli Kes.(K) </v>
      </c>
      <c r="F50" s="17">
        <f aca="true" t="shared" si="8" ref="F50:F59">B50-D50</f>
        <v>2676.14</v>
      </c>
      <c r="H50" s="183" t="s">
        <v>105</v>
      </c>
      <c r="I50" s="184"/>
      <c r="J50" s="184"/>
      <c r="K50" s="184"/>
      <c r="L50" s="185"/>
    </row>
    <row r="51" spans="1:12" ht="15" customHeight="1" thickBot="1">
      <c r="A51" s="19" t="str">
        <f>A35</f>
        <v>GSSP %12</v>
      </c>
      <c r="B51" s="17">
        <f>B35</f>
        <v>2007.1</v>
      </c>
      <c r="C51" s="70" t="str">
        <f t="shared" si="6"/>
        <v>GSSP %12</v>
      </c>
      <c r="D51" s="17">
        <f>ROUND(B51/F8*F9,2)</f>
        <v>0</v>
      </c>
      <c r="E51" s="72" t="str">
        <f t="shared" si="7"/>
        <v>GSSP %12</v>
      </c>
      <c r="F51" s="17">
        <f t="shared" si="8"/>
        <v>2007.1</v>
      </c>
      <c r="H51" s="186" t="s">
        <v>106</v>
      </c>
      <c r="I51" s="187"/>
      <c r="J51" s="187"/>
      <c r="K51" s="187"/>
      <c r="L51" s="188"/>
    </row>
    <row r="52" spans="1:6" ht="15" customHeight="1">
      <c r="A52" s="19" t="str">
        <f>A36</f>
        <v>Terfi Geliri (D)</v>
      </c>
      <c r="B52" s="17">
        <v>0</v>
      </c>
      <c r="C52" s="70" t="str">
        <f t="shared" si="6"/>
        <v>Terfi Geliri (D)</v>
      </c>
      <c r="D52" s="17">
        <f>ROUND(B52/F8*F9,2)</f>
        <v>0</v>
      </c>
      <c r="E52" s="72" t="str">
        <f t="shared" si="7"/>
        <v>Terfi Geliri (D)</v>
      </c>
      <c r="F52" s="17">
        <f t="shared" si="8"/>
        <v>0</v>
      </c>
    </row>
    <row r="53" spans="1:6" ht="15" customHeight="1">
      <c r="A53" s="19" t="s">
        <v>97</v>
      </c>
      <c r="B53" s="17">
        <f>B36</f>
        <v>0</v>
      </c>
      <c r="C53" s="70" t="str">
        <f t="shared" si="6"/>
        <v>Terfi Geliri (K)</v>
      </c>
      <c r="D53" s="17">
        <f>B53</f>
        <v>0</v>
      </c>
      <c r="E53" s="72" t="str">
        <f>A53</f>
        <v>Terfi Geliri (K)</v>
      </c>
      <c r="F53" s="17">
        <f t="shared" si="8"/>
        <v>0</v>
      </c>
    </row>
    <row r="54" spans="1:6" ht="15" customHeight="1">
      <c r="A54" s="3" t="s">
        <v>92</v>
      </c>
      <c r="B54" s="17">
        <v>234.06</v>
      </c>
      <c r="C54" s="70" t="str">
        <f t="shared" si="6"/>
        <v>Sendika Aidatı</v>
      </c>
      <c r="D54" s="17">
        <f aca="true" t="shared" si="9" ref="D54:D59">B54</f>
        <v>234.06</v>
      </c>
      <c r="E54" s="72" t="str">
        <f t="shared" si="7"/>
        <v>Sendika Aidatı</v>
      </c>
      <c r="F54" s="17">
        <f>B54-D54</f>
        <v>0</v>
      </c>
    </row>
    <row r="55" spans="1:6" ht="15" customHeight="1">
      <c r="A55" s="3" t="s">
        <v>57</v>
      </c>
      <c r="B55" s="17">
        <v>0</v>
      </c>
      <c r="C55" s="70" t="str">
        <f aca="true" t="shared" si="10" ref="C55:C61">A55</f>
        <v>Muayene Katkı Payı</v>
      </c>
      <c r="D55" s="17">
        <f t="shared" si="9"/>
        <v>0</v>
      </c>
      <c r="E55" s="72" t="str">
        <f t="shared" si="7"/>
        <v>Muayene Katkı Payı</v>
      </c>
      <c r="F55" s="17">
        <f t="shared" si="8"/>
        <v>0</v>
      </c>
    </row>
    <row r="56" spans="1:6" ht="15" customHeight="1">
      <c r="A56" s="3" t="s">
        <v>24</v>
      </c>
      <c r="B56" s="17">
        <v>0</v>
      </c>
      <c r="C56" s="70" t="str">
        <f t="shared" si="10"/>
        <v>İlaç Kesintisi</v>
      </c>
      <c r="D56" s="17">
        <f t="shared" si="9"/>
        <v>0</v>
      </c>
      <c r="E56" s="72" t="str">
        <f t="shared" si="7"/>
        <v>İlaç Kesintisi</v>
      </c>
      <c r="F56" s="17">
        <f t="shared" si="8"/>
        <v>0</v>
      </c>
    </row>
    <row r="57" spans="1:6" ht="15" customHeight="1">
      <c r="A57" s="19" t="s">
        <v>60</v>
      </c>
      <c r="B57" s="17">
        <v>0</v>
      </c>
      <c r="C57" s="70" t="str">
        <f t="shared" si="10"/>
        <v>Kira</v>
      </c>
      <c r="D57" s="17">
        <f t="shared" si="9"/>
        <v>0</v>
      </c>
      <c r="E57" s="72" t="str">
        <f t="shared" si="7"/>
        <v>Kira</v>
      </c>
      <c r="F57" s="17">
        <f t="shared" si="8"/>
        <v>0</v>
      </c>
    </row>
    <row r="58" spans="1:6" ht="15" customHeight="1">
      <c r="A58" s="3" t="s">
        <v>56</v>
      </c>
      <c r="B58" s="17">
        <v>501</v>
      </c>
      <c r="C58" s="70" t="str">
        <f>A58</f>
        <v>Bireysel Emeklilik K.</v>
      </c>
      <c r="D58" s="17">
        <f>B58</f>
        <v>501</v>
      </c>
      <c r="E58" s="72" t="str">
        <f>A58</f>
        <v>Bireysel Emeklilik K.</v>
      </c>
      <c r="F58" s="17">
        <f>B58-D58</f>
        <v>0</v>
      </c>
    </row>
    <row r="59" spans="1:6" ht="16.5" customHeight="1" thickBot="1">
      <c r="A59" s="19" t="s">
        <v>23</v>
      </c>
      <c r="B59" s="17">
        <v>0</v>
      </c>
      <c r="C59" s="70" t="str">
        <f t="shared" si="10"/>
        <v>İcra</v>
      </c>
      <c r="D59" s="17">
        <f t="shared" si="9"/>
        <v>0</v>
      </c>
      <c r="E59" s="72" t="str">
        <f t="shared" si="7"/>
        <v>İcra</v>
      </c>
      <c r="F59" s="17">
        <f t="shared" si="8"/>
        <v>0</v>
      </c>
    </row>
    <row r="60" spans="1:6" ht="16.5" customHeight="1" thickBot="1">
      <c r="A60" s="73" t="s">
        <v>67</v>
      </c>
      <c r="B60" s="115">
        <f>SUM(B49:B59)</f>
        <v>8763.47</v>
      </c>
      <c r="C60" s="114" t="str">
        <f t="shared" si="10"/>
        <v>Toplam</v>
      </c>
      <c r="D60" s="115">
        <f>SUM(D49:D59)</f>
        <v>735.06</v>
      </c>
      <c r="E60" s="74" t="str">
        <f>A60</f>
        <v>Toplam</v>
      </c>
      <c r="F60" s="115">
        <f>SUM(F49:F59)</f>
        <v>8028.41</v>
      </c>
    </row>
    <row r="61" spans="1:6" ht="16.5" customHeight="1" thickBot="1">
      <c r="A61" s="85" t="s">
        <v>40</v>
      </c>
      <c r="B61" s="116">
        <f>B46+B60</f>
        <v>8942.01</v>
      </c>
      <c r="C61" s="86" t="str">
        <f t="shared" si="10"/>
        <v>Genel Kesinti Toplamı</v>
      </c>
      <c r="D61" s="117">
        <f>D46+D60</f>
        <v>735.06</v>
      </c>
      <c r="E61" s="86" t="str">
        <f>A61</f>
        <v>Genel Kesinti Toplamı</v>
      </c>
      <c r="F61" s="116">
        <f>F46+F60</f>
        <v>8206.95</v>
      </c>
    </row>
    <row r="62" spans="1:8" ht="15" customHeight="1" thickBot="1">
      <c r="A62" s="87" t="s">
        <v>41</v>
      </c>
      <c r="B62" s="88">
        <f>B37-B61</f>
        <v>33673.549999999996</v>
      </c>
      <c r="C62" s="89" t="s">
        <v>42</v>
      </c>
      <c r="D62" s="90">
        <f>D37-D61</f>
        <v>-735.06</v>
      </c>
      <c r="E62" s="91" t="s">
        <v>69</v>
      </c>
      <c r="F62" s="92">
        <f>B62-D62</f>
        <v>34408.60999999999</v>
      </c>
      <c r="H62" s="101"/>
    </row>
    <row r="63" spans="1:6" ht="15" customHeight="1">
      <c r="A63" s="93"/>
      <c r="B63" s="94"/>
      <c r="C63" s="66"/>
      <c r="D63" s="95"/>
      <c r="E63" s="66"/>
      <c r="F63" s="96"/>
    </row>
    <row r="64" spans="1:5" ht="15" customHeight="1">
      <c r="A64" s="97"/>
      <c r="B64" s="98"/>
      <c r="C64" s="99"/>
      <c r="D64" s="98"/>
      <c r="E64" s="98"/>
    </row>
    <row r="65" spans="1:6" ht="15" customHeight="1">
      <c r="A65" s="234" t="s">
        <v>85</v>
      </c>
      <c r="B65" s="234"/>
      <c r="C65" s="229" t="s">
        <v>33</v>
      </c>
      <c r="D65" s="229"/>
      <c r="E65" s="229" t="s">
        <v>86</v>
      </c>
      <c r="F65" s="229"/>
    </row>
    <row r="66" spans="1:6" ht="15" customHeight="1">
      <c r="A66" s="230"/>
      <c r="B66" s="230"/>
      <c r="C66" s="232"/>
      <c r="D66" s="232"/>
      <c r="E66" s="233"/>
      <c r="F66" s="233"/>
    </row>
    <row r="67" spans="1:6" ht="16.5" customHeight="1">
      <c r="A67" s="228">
        <v>9</v>
      </c>
      <c r="B67" s="228"/>
      <c r="C67" s="228">
        <v>11</v>
      </c>
      <c r="D67" s="228"/>
      <c r="E67" s="228">
        <v>13</v>
      </c>
      <c r="F67" s="228"/>
    </row>
    <row r="68" spans="1:6" ht="16.5" customHeight="1">
      <c r="A68" s="228">
        <v>10</v>
      </c>
      <c r="B68" s="228"/>
      <c r="C68" s="228">
        <v>12</v>
      </c>
      <c r="D68" s="228"/>
      <c r="E68" s="228">
        <v>14</v>
      </c>
      <c r="F68" s="228"/>
    </row>
    <row r="69" spans="1:6" ht="16.5" customHeight="1">
      <c r="A69" s="101"/>
      <c r="C69" s="99"/>
      <c r="D69" s="99"/>
      <c r="F69" s="99"/>
    </row>
    <row r="70" spans="1:6" ht="16.5" customHeight="1">
      <c r="A70" s="102"/>
      <c r="C70" s="99"/>
      <c r="D70" s="99"/>
      <c r="F70" s="99"/>
    </row>
  </sheetData>
  <sheetProtection insertColumns="0" insertRows="0" deleteColumns="0" deleteRows="0"/>
  <protectedRanges>
    <protectedRange sqref="F10" name="Aralık1"/>
  </protectedRanges>
  <mergeCells count="44">
    <mergeCell ref="H18:I18"/>
    <mergeCell ref="C66:D66"/>
    <mergeCell ref="E66:F66"/>
    <mergeCell ref="A65:B65"/>
    <mergeCell ref="C65:D65"/>
    <mergeCell ref="A67:B67"/>
    <mergeCell ref="C67:D67"/>
    <mergeCell ref="E67:F67"/>
    <mergeCell ref="A47:B48"/>
    <mergeCell ref="E38:F39"/>
    <mergeCell ref="C47:D48"/>
    <mergeCell ref="E11:F12"/>
    <mergeCell ref="E47:F48"/>
    <mergeCell ref="A68:B68"/>
    <mergeCell ref="C68:D68"/>
    <mergeCell ref="E68:F68"/>
    <mergeCell ref="E65:F65"/>
    <mergeCell ref="A66:B66"/>
    <mergeCell ref="B3:C3"/>
    <mergeCell ref="B4:C4"/>
    <mergeCell ref="B5:C5"/>
    <mergeCell ref="B6:C6"/>
    <mergeCell ref="B7:C7"/>
    <mergeCell ref="B8:C8"/>
    <mergeCell ref="A1:F1"/>
    <mergeCell ref="A2:F2"/>
    <mergeCell ref="D3:E3"/>
    <mergeCell ref="D4:E4"/>
    <mergeCell ref="A11:B12"/>
    <mergeCell ref="A38:B39"/>
    <mergeCell ref="C38:D39"/>
    <mergeCell ref="C11:D12"/>
    <mergeCell ref="D5:E5"/>
    <mergeCell ref="D6:E6"/>
    <mergeCell ref="H50:L50"/>
    <mergeCell ref="H51:L51"/>
    <mergeCell ref="H7:O7"/>
    <mergeCell ref="B9:C9"/>
    <mergeCell ref="D9:E9"/>
    <mergeCell ref="B10:C10"/>
    <mergeCell ref="D10:E10"/>
    <mergeCell ref="D7:E7"/>
    <mergeCell ref="D8:E8"/>
    <mergeCell ref="H9:O10"/>
  </mergeCells>
  <printOptions/>
  <pageMargins left="0.1968503937007874" right="0.1968503937007874" top="0" bottom="0" header="0.5118110236220472" footer="0.5118110236220472"/>
  <pageSetup fitToWidth="0" fitToHeight="1" horizontalDpi="600" verticalDpi="600" orientation="portrait" paperSize="9" scale="78" r:id="rId1"/>
  <headerFooter alignWithMargins="0">
    <oddFooter>&amp;Rv.2,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STRATEJİ21</cp:lastModifiedBy>
  <cp:lastPrinted>2023-08-23T11:52:21Z</cp:lastPrinted>
  <dcterms:created xsi:type="dcterms:W3CDTF">2004-09-21T06:34:34Z</dcterms:created>
  <dcterms:modified xsi:type="dcterms:W3CDTF">2023-09-07T07:55:38Z</dcterms:modified>
  <cp:category/>
  <cp:version/>
  <cp:contentType/>
  <cp:contentStatus/>
</cp:coreProperties>
</file>