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65446" windowWidth="6795" windowHeight="6300" activeTab="1"/>
  </bookViews>
  <sheets>
    <sheet name="BORÇ FİŞİ OLURU" sheetId="1" r:id="rId1"/>
    <sheet name="5434-Üc. İz.-Tam Ay Maaş " sheetId="2" r:id="rId2"/>
  </sheets>
  <definedNames>
    <definedName name="_xlnm.Print_Area" localSheetId="1">'5434-Üc. İz.-Tam Ay Maaş '!$A$1:$F$68</definedName>
  </definedNames>
  <calcPr fullCalcOnLoad="1"/>
</workbook>
</file>

<file path=xl/sharedStrings.xml><?xml version="1.0" encoding="utf-8"?>
<sst xmlns="http://schemas.openxmlformats.org/spreadsheetml/2006/main" count="128" uniqueCount="117">
  <si>
    <t>İdari Görev Ödeneği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</si>
  <si>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</si>
  <si>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</si>
  <si>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</si>
  <si>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</si>
  <si>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</si>
  <si>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</si>
  <si>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</si>
  <si>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</si>
  <si>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</si>
  <si>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</si>
  <si>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</si>
  <si>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</si>
  <si>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</si>
  <si>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</si>
  <si>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</si>
  <si>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</si>
  <si>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</si>
  <si>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</si>
  <si>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</si>
  <si>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</si>
  <si>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</si>
  <si>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</si>
  <si>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</si>
  <si>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İlaç Kesintisi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</si>
  <si>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</si>
  <si>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</si>
  <si>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</si>
  <si>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</si>
  <si>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</si>
  <si>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</si>
  <si>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</si>
  <si>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</si>
  <si>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</si>
  <si>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</si>
  <si>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</si>
  <si>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</si>
  <si>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</si>
  <si>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</si>
  <si>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Terfi Geliri</t>
  </si>
  <si>
    <t>Sendika Ödeneği</t>
  </si>
  <si>
    <t>Genel Kesinti Toplamı</t>
  </si>
  <si>
    <t>Net Ele Geçen Maaş</t>
  </si>
  <si>
    <t>Alması Gereken Maaş</t>
  </si>
  <si>
    <t>Ek Ödeme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</si>
  <si>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</si>
  <si>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</si>
  <si>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</si>
  <si>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</si>
  <si>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</si>
  <si>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</si>
  <si>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</si>
  <si>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</si>
  <si>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</si>
  <si>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</si>
  <si>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</si>
  <si>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</si>
  <si>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 xml:space="preserve">Emekli Kes.(K) </t>
  </si>
  <si>
    <t>Bireysel Emeklilik K.</t>
  </si>
  <si>
    <t>Muayene Katkı Payı</t>
  </si>
  <si>
    <t xml:space="preserve">Emekli Kes.(D) </t>
  </si>
  <si>
    <t>GSSP %12</t>
  </si>
  <si>
    <t xml:space="preserve">Ücretsiz İzin </t>
  </si>
  <si>
    <t>Kira</t>
  </si>
  <si>
    <t>Sigortalı İşten Ayrılış Tarihi</t>
  </si>
  <si>
    <t>Aşağıda  sebep  ve miktarı  gösterilen  paranın</t>
  </si>
  <si>
    <t>Prof. Makam Tazminatı</t>
  </si>
  <si>
    <t>Akademik Teşvik Ödeneği</t>
  </si>
  <si>
    <t>Borcun Ait Olduğu Dönem</t>
  </si>
  <si>
    <t>15 Nisan - 14 Mayıs</t>
  </si>
  <si>
    <t>Toplam</t>
  </si>
  <si>
    <t>Genel Toplam</t>
  </si>
  <si>
    <t>Kişiden Tahsil Edilecek Tutar</t>
  </si>
  <si>
    <t>Hakettiğinden Kesilmesi Gereken Özel Kesintiler</t>
  </si>
  <si>
    <t>Küm. Gelir Ver. Matrahı</t>
  </si>
  <si>
    <t>Gelir Vergisi (Hesaplanan)</t>
  </si>
  <si>
    <t>Gelir Vergisi (İst. Düşülen)</t>
  </si>
  <si>
    <t xml:space="preserve">Damga Vergisi (Hesaplanan) </t>
  </si>
  <si>
    <t>Damga Vergisi (İst. Düşülen)</t>
  </si>
  <si>
    <t>Ay</t>
  </si>
  <si>
    <t>Vergi İstisna Tutarı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</si>
  <si>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</si>
  <si>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</si>
  <si>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</si>
  <si>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</si>
  <si>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</si>
  <si>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</si>
  <si>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</si>
  <si>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</si>
  <si>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</si>
  <si>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</si>
  <si>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</si>
  <si>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</si>
  <si>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E. Ü…….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</si>
  <si>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</si>
  <si>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</si>
  <si>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</si>
  <si>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</si>
  <si>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</si>
  <si>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</si>
  <si>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</si>
  <si>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****Lütfen sadece mavi dolgulu hücreleri doldurun.</t>
  </si>
  <si>
    <t>****Lütfen yazdırmadan önce koyuluğu önlemek için mavi dolgulu hücreleri normale çevirin.</t>
  </si>
  <si>
    <t>BORÇ TUTARI (TL)</t>
  </si>
  <si>
    <t>Doğum Tarihi</t>
  </si>
  <si>
    <t>Düzenleyen</t>
  </si>
  <si>
    <t>Harcama Yetkilisi</t>
  </si>
  <si>
    <t>……….</t>
  </si>
  <si>
    <t>Unvanı</t>
  </si>
  <si>
    <t>Borç Açılan Birim</t>
  </si>
  <si>
    <t>Damga Vergisi İstisna Tutarı</t>
  </si>
  <si>
    <r>
      <t>Gelir Vergisi İstisna Tutarı</t>
    </r>
    <r>
      <rPr>
        <b/>
        <sz val="12"/>
        <color indexed="10"/>
        <rFont val="Times New Roman"/>
        <family val="1"/>
      </rPr>
      <t>*</t>
    </r>
  </si>
  <si>
    <t>* Gelir Vergisi İstisna Tutarı Yıl İçinde Aşağıdaki Şekilde Değişkenlik Göstermektedir</t>
  </si>
  <si>
    <r>
      <t>Aylık Gelir Ver. Matrahı</t>
    </r>
    <r>
      <rPr>
        <sz val="10"/>
        <color indexed="10"/>
        <rFont val="Times New Roman"/>
        <family val="1"/>
      </rPr>
      <t>**</t>
    </r>
  </si>
  <si>
    <t xml:space="preserve">**Aylık Gelir Ver. Matrahını etkileyen Gelir ve Kesinti kalemleri eklenmesi durumunda, Aylık Gelir Ver. Matrahı formülü güncellenmelidir. </t>
  </si>
  <si>
    <t>Sendika Aidatı</t>
  </si>
  <si>
    <t>5434- Tam Ay Maaş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</si>
</sst>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#,##0.00\ _T_L"/>
    <numFmt numFmtId="191" formatCode="#,##0.00_ ;[Red]\-#,##0.00\ "/>
  </numFmts>
  <fonts count="54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u val="single"/>
      <sz val="10"/>
      <name val="Times New Roman Tu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Tur"/>
      <family val="0"/>
    </font>
    <font>
      <b/>
      <sz val="11"/>
      <name val="Arial"/>
      <family val="2"/>
    </font>
    <font>
      <sz val="14"/>
      <name val="Times New Roman Tur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1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181" fontId="10" fillId="0" borderId="11" xfId="0" applyNumberFormat="1" applyFont="1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1" fillId="0" borderId="13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53" fillId="33" borderId="10" xfId="0" applyFont="1" applyFill="1" applyBorder="1" applyAlignment="1" applyProtection="1">
      <alignment horizontal="center"/>
      <protection locked="0"/>
    </xf>
    <xf numFmtId="0" fontId="53" fillId="0" borderId="10" xfId="0" applyFont="1" applyFill="1" applyBorder="1" applyAlignment="1" applyProtection="1">
      <alignment horizontal="center"/>
      <protection locked="0"/>
    </xf>
    <xf numFmtId="4" fontId="11" fillId="0" borderId="10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8" xfId="0" applyNumberFormat="1" applyFont="1" applyBorder="1" applyAlignment="1" applyProtection="1">
      <alignment/>
      <protection locked="0"/>
    </xf>
    <xf numFmtId="181" fontId="1" fillId="0" borderId="11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22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3" fillId="0" borderId="0" xfId="47" applyFont="1" applyAlignment="1" applyProtection="1">
      <alignment horizontal="center" vertical="center"/>
      <protection locked="0"/>
    </xf>
    <xf numFmtId="0" fontId="13" fillId="0" borderId="0" xfId="47" applyFont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180" fontId="1" fillId="0" borderId="26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181" fontId="1" fillId="0" borderId="0" xfId="0" applyNumberFormat="1" applyFont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17" xfId="0" applyNumberFormat="1" applyFont="1" applyBorder="1" applyAlignment="1" applyProtection="1">
      <alignment/>
      <protection locked="0"/>
    </xf>
    <xf numFmtId="180" fontId="1" fillId="0" borderId="12" xfId="0" applyNumberFormat="1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181" fontId="2" fillId="0" borderId="28" xfId="0" applyNumberFormat="1" applyFont="1" applyBorder="1" applyAlignment="1" applyProtection="1">
      <alignment/>
      <protection locked="0"/>
    </xf>
    <xf numFmtId="180" fontId="2" fillId="0" borderId="27" xfId="0" applyNumberFormat="1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181" fontId="1" fillId="0" borderId="18" xfId="0" applyNumberFormat="1" applyFont="1" applyFill="1" applyBorder="1" applyAlignment="1" applyProtection="1">
      <alignment vertical="center"/>
      <protection locked="0"/>
    </xf>
    <xf numFmtId="191" fontId="10" fillId="0" borderId="0" xfId="0" applyNumberFormat="1" applyFont="1" applyBorder="1" applyAlignment="1" applyProtection="1">
      <alignment/>
      <protection locked="0"/>
    </xf>
    <xf numFmtId="181" fontId="10" fillId="0" borderId="18" xfId="0" applyNumberFormat="1" applyFont="1" applyBorder="1" applyAlignment="1" applyProtection="1">
      <alignment horizontal="right" vertical="center"/>
      <protection locked="0"/>
    </xf>
    <xf numFmtId="0" fontId="10" fillId="0" borderId="12" xfId="0" applyFont="1" applyBorder="1" applyAlignment="1" applyProtection="1">
      <alignment/>
      <protection locked="0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181" fontId="10" fillId="0" borderId="11" xfId="0" applyNumberFormat="1" applyFont="1" applyBorder="1" applyAlignment="1" applyProtection="1">
      <alignment horizontal="right" vertical="center"/>
      <protection locked="0"/>
    </xf>
    <xf numFmtId="181" fontId="1" fillId="0" borderId="11" xfId="0" applyNumberFormat="1" applyFont="1" applyFill="1" applyBorder="1" applyAlignment="1" applyProtection="1">
      <alignment vertical="center"/>
      <protection locked="0"/>
    </xf>
    <xf numFmtId="191" fontId="1" fillId="0" borderId="0" xfId="0" applyNumberFormat="1" applyFont="1" applyBorder="1" applyAlignment="1" applyProtection="1">
      <alignment vertical="center"/>
      <protection locked="0"/>
    </xf>
    <xf numFmtId="191" fontId="10" fillId="0" borderId="0" xfId="0" applyNumberFormat="1" applyFont="1" applyFill="1" applyBorder="1" applyAlignment="1" applyProtection="1">
      <alignment/>
      <protection locked="0"/>
    </xf>
    <xf numFmtId="4" fontId="10" fillId="0" borderId="11" xfId="0" applyNumberFormat="1" applyFont="1" applyFill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181" fontId="2" fillId="0" borderId="11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181" fontId="2" fillId="0" borderId="30" xfId="0" applyNumberFormat="1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181" fontId="2" fillId="0" borderId="32" xfId="0" applyNumberFormat="1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91" fontId="2" fillId="0" borderId="32" xfId="0" applyNumberFormat="1" applyFont="1" applyBorder="1" applyAlignment="1" applyProtection="1">
      <alignment/>
      <protection locked="0"/>
    </xf>
    <xf numFmtId="180" fontId="2" fillId="0" borderId="32" xfId="0" applyNumberFormat="1" applyFont="1" applyBorder="1" applyAlignment="1" applyProtection="1">
      <alignment/>
      <protection locked="0"/>
    </xf>
    <xf numFmtId="181" fontId="2" fillId="0" borderId="33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7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91" fontId="10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4" fillId="34" borderId="34" xfId="0" applyFont="1" applyFill="1" applyBorder="1" applyAlignment="1" applyProtection="1">
      <alignment horizontal="left"/>
      <protection locked="0"/>
    </xf>
    <xf numFmtId="181" fontId="3" fillId="0" borderId="35" xfId="0" applyNumberFormat="1" applyFont="1" applyBorder="1" applyAlignment="1" applyProtection="1">
      <alignment horizontal="center" vertical="center"/>
      <protection locked="0"/>
    </xf>
    <xf numFmtId="181" fontId="3" fillId="0" borderId="36" xfId="0" applyNumberFormat="1" applyFont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left" vertical="center"/>
      <protection locked="0"/>
    </xf>
    <xf numFmtId="0" fontId="3" fillId="34" borderId="34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38" xfId="0" applyFont="1" applyFill="1" applyBorder="1" applyAlignment="1" applyProtection="1">
      <alignment horizontal="center"/>
      <protection locked="0"/>
    </xf>
    <xf numFmtId="0" fontId="3" fillId="34" borderId="25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/>
      <protection locked="0"/>
    </xf>
    <xf numFmtId="180" fontId="2" fillId="0" borderId="18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180" fontId="2" fillId="0" borderId="17" xfId="0" applyNumberFormat="1" applyFont="1" applyBorder="1" applyAlignment="1" applyProtection="1">
      <alignment horizontal="center" vertical="center" wrapText="1"/>
      <protection locked="0"/>
    </xf>
    <xf numFmtId="180" fontId="2" fillId="0" borderId="18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53" fillId="33" borderId="39" xfId="0" applyFont="1" applyFill="1" applyBorder="1" applyAlignment="1" applyProtection="1">
      <alignment horizontal="left"/>
      <protection locked="0"/>
    </xf>
    <xf numFmtId="0" fontId="53" fillId="33" borderId="16" xfId="0" applyFont="1" applyFill="1" applyBorder="1" applyAlignment="1" applyProtection="1">
      <alignment horizontal="left"/>
      <protection locked="0"/>
    </xf>
    <xf numFmtId="0" fontId="53" fillId="33" borderId="34" xfId="0" applyFont="1" applyFill="1" applyBorder="1" applyAlignment="1" applyProtection="1">
      <alignment horizontal="left"/>
      <protection locked="0"/>
    </xf>
    <xf numFmtId="0" fontId="53" fillId="33" borderId="10" xfId="0" applyFont="1" applyFill="1" applyBorder="1" applyAlignment="1" applyProtection="1">
      <alignment horizontal="left"/>
      <protection locked="0"/>
    </xf>
    <xf numFmtId="0" fontId="11" fillId="33" borderId="34" xfId="0" applyFont="1" applyFill="1" applyBorder="1" applyAlignment="1" applyProtection="1">
      <alignment horizontal="left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33" borderId="50" xfId="0" applyFont="1" applyFill="1" applyBorder="1" applyAlignment="1" applyProtection="1">
      <alignment horizontal="left"/>
      <protection locked="0"/>
    </xf>
    <xf numFmtId="0" fontId="11" fillId="33" borderId="51" xfId="0" applyFont="1" applyFill="1" applyBorder="1" applyAlignment="1" applyProtection="1">
      <alignment horizontal="left"/>
      <protection locked="0"/>
    </xf>
    <xf numFmtId="0" fontId="11" fillId="33" borderId="20" xfId="0" applyFont="1" applyFill="1" applyBorder="1" applyAlignment="1" applyProtection="1">
      <alignment horizontal="left"/>
      <protection locked="0"/>
    </xf>
    <xf numFmtId="0" fontId="11" fillId="33" borderId="19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Border="1" applyAlignment="1" applyProtection="1">
      <alignment horizontal="center" vertical="center" wrapText="1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1" xfId="0" applyNumberFormat="1" applyFont="1" applyBorder="1" applyAlignment="1" applyProtection="1">
      <alignment horizontal="center" vertical="center"/>
      <protection locked="0"/>
    </xf>
    <xf numFmtId="0" fontId="4" fillId="34" borderId="34" xfId="0" applyFont="1" applyFill="1" applyBorder="1" applyAlignment="1" applyProtection="1">
      <alignment horizontal="left"/>
      <protection locked="0"/>
    </xf>
    <xf numFmtId="14" fontId="11" fillId="33" borderId="38" xfId="0" applyNumberFormat="1" applyFont="1" applyFill="1" applyBorder="1" applyAlignment="1" applyProtection="1">
      <alignment horizontal="left"/>
      <protection locked="0"/>
    </xf>
    <xf numFmtId="14" fontId="11" fillId="33" borderId="25" xfId="0" applyNumberFormat="1" applyFont="1" applyFill="1" applyBorder="1" applyAlignment="1" applyProtection="1">
      <alignment horizontal="left"/>
      <protection locked="0"/>
    </xf>
    <xf numFmtId="0" fontId="11" fillId="33" borderId="52" xfId="0" applyFont="1" applyFill="1" applyBorder="1" applyAlignment="1" applyProtection="1">
      <alignment horizontal="left"/>
      <protection locked="0"/>
    </xf>
    <xf numFmtId="0" fontId="11" fillId="33" borderId="53" xfId="0" applyFont="1" applyFill="1" applyBorder="1" applyAlignment="1" applyProtection="1">
      <alignment horizontal="left"/>
      <protection locked="0"/>
    </xf>
    <xf numFmtId="0" fontId="17" fillId="34" borderId="0" xfId="0" applyFont="1" applyFill="1" applyAlignment="1" applyProtection="1">
      <alignment horizontal="left" wrapText="1"/>
      <protection locked="0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Maaş Unsurları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5">
      <selection activeCell="E30" sqref="E30:F30"/>
    </sheetView>
  </sheetViews>
  <sheetFormatPr defaultColWidth="9.140625" defaultRowHeight="19.5" customHeight="1"/>
  <cols>
    <col min="1" max="1" width="13.7109375" style="22" customWidth="1"/>
    <col min="2" max="2" width="17.28125" style="22" customWidth="1"/>
    <col min="3" max="3" width="16.8515625" style="22" customWidth="1"/>
    <col min="4" max="4" width="14.8515625" style="22" customWidth="1"/>
    <col min="5" max="5" width="10.57421875" style="22" customWidth="1"/>
    <col min="6" max="6" width="17.7109375" style="22" customWidth="1"/>
    <col min="7" max="13" width="9.140625" style="22" customWidth="1"/>
    <col min="14" max="14" width="14.28125" style="22" bestFit="1" customWidth="1"/>
    <col min="15" max="16384" width="9.140625" style="22" customWidth="1"/>
  </cols>
  <sheetData>
    <row r="1" spans="1:6" ht="15" customHeight="1">
      <c r="A1" s="171" t="s">
        <v>25</v>
      </c>
      <c r="B1" s="172"/>
      <c r="C1" s="172"/>
      <c r="D1" s="172"/>
      <c r="E1" s="172"/>
      <c r="F1" s="173"/>
    </row>
    <row r="2" spans="1:6" ht="15" customHeight="1">
      <c r="A2" s="136" t="s">
        <v>26</v>
      </c>
      <c r="B2" s="137"/>
      <c r="C2" s="137"/>
      <c r="D2" s="137"/>
      <c r="E2" s="137"/>
      <c r="F2" s="138"/>
    </row>
    <row r="3" spans="1:6" ht="15" customHeight="1">
      <c r="A3" s="136" t="s">
        <v>27</v>
      </c>
      <c r="B3" s="137"/>
      <c r="C3" s="137"/>
      <c r="D3" s="137"/>
      <c r="E3" s="137"/>
      <c r="F3" s="138"/>
    </row>
    <row r="4" spans="1:6" ht="15" customHeight="1">
      <c r="A4" s="23"/>
      <c r="B4" s="24"/>
      <c r="C4" s="24"/>
      <c r="D4" s="24"/>
      <c r="E4" s="24"/>
      <c r="F4" s="25"/>
    </row>
    <row r="5" spans="1:6" ht="15" customHeight="1">
      <c r="A5" s="26" t="s">
        <v>28</v>
      </c>
      <c r="B5" s="27"/>
      <c r="C5" s="28" t="s">
        <v>29</v>
      </c>
      <c r="D5" s="28"/>
      <c r="E5" s="28"/>
      <c r="F5" s="29">
        <f ca="1">NOW()</f>
        <v>44729.66791585648</v>
      </c>
    </row>
    <row r="6" spans="1:6" ht="15" customHeight="1">
      <c r="A6" s="26" t="s">
        <v>30</v>
      </c>
      <c r="B6" s="27"/>
      <c r="C6" s="28" t="s">
        <v>29</v>
      </c>
      <c r="D6" s="28"/>
      <c r="E6" s="28"/>
      <c r="F6" s="30"/>
    </row>
    <row r="7" spans="1:6" ht="15" customHeight="1">
      <c r="A7" s="31"/>
      <c r="B7" s="28"/>
      <c r="C7" s="28"/>
      <c r="D7" s="28"/>
      <c r="E7" s="28"/>
      <c r="F7" s="30"/>
    </row>
    <row r="8" spans="1:6" ht="19.5" customHeight="1">
      <c r="A8" s="174" t="s">
        <v>93</v>
      </c>
      <c r="B8" s="175"/>
      <c r="C8" s="175"/>
      <c r="D8" s="175"/>
      <c r="E8" s="175"/>
      <c r="F8" s="176"/>
    </row>
    <row r="9" spans="1:6" ht="19.5" customHeight="1">
      <c r="A9" s="177"/>
      <c r="B9" s="178"/>
      <c r="C9" s="178"/>
      <c r="D9" s="178"/>
      <c r="E9" s="178"/>
      <c r="F9" s="179"/>
    </row>
    <row r="10" spans="1:10" ht="19.5" customHeight="1">
      <c r="A10" s="180" t="s">
        <v>65</v>
      </c>
      <c r="B10" s="181"/>
      <c r="C10" s="181"/>
      <c r="D10" s="32">
        <f>'5434-Üc. İz.-Tam Ay Maaş '!B6</f>
        <v>1</v>
      </c>
      <c r="E10" s="32">
        <f>'5434-Üc. İz.-Tam Ay Maaş '!B3</f>
        <v>2</v>
      </c>
      <c r="F10" s="33">
        <f>'5434-Üc. İz.-Tam Ay Maaş '!B4</f>
        <v>3</v>
      </c>
      <c r="G10" s="34"/>
      <c r="H10" s="34"/>
      <c r="I10" s="34"/>
      <c r="J10" s="34"/>
    </row>
    <row r="11" spans="1:6" ht="19.5" customHeight="1">
      <c r="A11" s="159" t="s">
        <v>94</v>
      </c>
      <c r="B11" s="160"/>
      <c r="C11" s="160"/>
      <c r="D11" s="160"/>
      <c r="E11" s="160"/>
      <c r="F11" s="161"/>
    </row>
    <row r="12" spans="1:6" ht="19.5" customHeight="1">
      <c r="A12" s="35"/>
      <c r="B12" s="36"/>
      <c r="C12" s="36"/>
      <c r="D12" s="36"/>
      <c r="E12" s="36"/>
      <c r="F12" s="37"/>
    </row>
    <row r="13" spans="1:14" ht="15" customHeight="1">
      <c r="A13" s="162"/>
      <c r="B13" s="163"/>
      <c r="C13" s="163"/>
      <c r="D13" s="163"/>
      <c r="E13" s="163"/>
      <c r="F13" s="164"/>
      <c r="N13" s="38"/>
    </row>
    <row r="14" spans="1:6" ht="15" customHeight="1">
      <c r="A14" s="35"/>
      <c r="B14" s="36"/>
      <c r="C14" s="36"/>
      <c r="D14" s="36"/>
      <c r="E14" s="137" t="s">
        <v>32</v>
      </c>
      <c r="F14" s="138"/>
    </row>
    <row r="15" spans="1:6" ht="15" customHeight="1">
      <c r="A15" s="35"/>
      <c r="B15" s="36"/>
      <c r="C15" s="36"/>
      <c r="D15" s="36"/>
      <c r="E15" s="165" t="s">
        <v>33</v>
      </c>
      <c r="F15" s="166"/>
    </row>
    <row r="16" spans="1:6" ht="15" customHeight="1">
      <c r="A16" s="35"/>
      <c r="B16" s="36"/>
      <c r="C16" s="36"/>
      <c r="D16" s="36"/>
      <c r="E16" s="167" t="str">
        <f>'5434-Üc. İz.-Tam Ay Maaş '!C65</f>
        <v>……….</v>
      </c>
      <c r="F16" s="168"/>
    </row>
    <row r="17" spans="1:6" ht="15" customHeight="1">
      <c r="A17" s="35"/>
      <c r="B17" s="36"/>
      <c r="C17" s="36"/>
      <c r="D17" s="36"/>
      <c r="E17" s="169" t="str">
        <f>'5434-Üc. İz.-Tam Ay Maaş '!C66</f>
        <v>……….</v>
      </c>
      <c r="F17" s="170"/>
    </row>
    <row r="18" spans="1:6" ht="19.5" customHeight="1">
      <c r="A18" s="35"/>
      <c r="B18" s="36"/>
      <c r="C18" s="36"/>
      <c r="D18" s="36"/>
      <c r="E18" s="39"/>
      <c r="F18" s="40"/>
    </row>
    <row r="19" spans="1:6" ht="19.5" customHeight="1">
      <c r="A19" s="35"/>
      <c r="B19" s="36"/>
      <c r="C19" s="36"/>
      <c r="D19" s="36"/>
      <c r="E19" s="39"/>
      <c r="F19" s="40"/>
    </row>
    <row r="20" spans="1:6" ht="15" customHeight="1">
      <c r="A20" s="136" t="s">
        <v>34</v>
      </c>
      <c r="B20" s="137"/>
      <c r="C20" s="137"/>
      <c r="D20" s="137"/>
      <c r="E20" s="137"/>
      <c r="F20" s="138"/>
    </row>
    <row r="21" spans="1:6" ht="15" customHeight="1">
      <c r="A21" s="139">
        <f>F5</f>
        <v>44729.66791585648</v>
      </c>
      <c r="B21" s="140"/>
      <c r="C21" s="140"/>
      <c r="D21" s="140"/>
      <c r="E21" s="140"/>
      <c r="F21" s="141"/>
    </row>
    <row r="22" spans="1:6" ht="15" customHeight="1">
      <c r="A22" s="41"/>
      <c r="B22" s="42"/>
      <c r="C22" s="42"/>
      <c r="D22" s="42"/>
      <c r="E22" s="42"/>
      <c r="F22" s="29"/>
    </row>
    <row r="23" spans="1:6" ht="15" customHeight="1">
      <c r="A23" s="41"/>
      <c r="B23" s="42"/>
      <c r="C23" s="42"/>
      <c r="D23" s="42"/>
      <c r="E23" s="42"/>
      <c r="F23" s="29"/>
    </row>
    <row r="24" spans="1:6" ht="15" customHeight="1">
      <c r="A24" s="142" t="str">
        <f>'5434-Üc. İz.-Tam Ay Maaş '!E65</f>
        <v>……….</v>
      </c>
      <c r="B24" s="143"/>
      <c r="C24" s="143"/>
      <c r="D24" s="143"/>
      <c r="E24" s="143"/>
      <c r="F24" s="144"/>
    </row>
    <row r="25" spans="1:6" ht="15" customHeight="1">
      <c r="A25" s="142" t="str">
        <f>'5434-Üc. İz.-Tam Ay Maaş '!E66</f>
        <v>……….</v>
      </c>
      <c r="B25" s="143"/>
      <c r="C25" s="143"/>
      <c r="D25" s="143"/>
      <c r="E25" s="143"/>
      <c r="F25" s="144"/>
    </row>
    <row r="26" spans="1:6" ht="27.75" customHeight="1" thickBot="1">
      <c r="A26" s="31"/>
      <c r="B26" s="28"/>
      <c r="C26" s="28"/>
      <c r="D26" s="28"/>
      <c r="E26" s="28"/>
      <c r="F26" s="30"/>
    </row>
    <row r="27" spans="1:6" ht="18" customHeight="1">
      <c r="A27" s="145" t="s">
        <v>35</v>
      </c>
      <c r="B27" s="146"/>
      <c r="C27" s="146"/>
      <c r="D27" s="146"/>
      <c r="E27" s="147"/>
      <c r="F27" s="148"/>
    </row>
    <row r="28" spans="1:6" ht="15" customHeight="1">
      <c r="A28" s="149" t="s">
        <v>36</v>
      </c>
      <c r="B28" s="150"/>
      <c r="C28" s="153" t="s">
        <v>95</v>
      </c>
      <c r="D28" s="154" t="s">
        <v>37</v>
      </c>
      <c r="E28" s="155" t="s">
        <v>103</v>
      </c>
      <c r="F28" s="156"/>
    </row>
    <row r="29" spans="1:6" ht="12.75" customHeight="1">
      <c r="A29" s="151"/>
      <c r="B29" s="152"/>
      <c r="C29" s="153"/>
      <c r="D29" s="154"/>
      <c r="E29" s="157"/>
      <c r="F29" s="158"/>
    </row>
    <row r="30" spans="1:6" ht="24" customHeight="1">
      <c r="A30" s="43">
        <f>'5434-Üc. İz.-Tam Ay Maaş '!B3</f>
        <v>2</v>
      </c>
      <c r="B30" s="44">
        <f>'5434-Üc. İz.-Tam Ay Maaş '!B4</f>
        <v>3</v>
      </c>
      <c r="C30" s="21">
        <f>'5434-Üc. İz.-Tam Ay Maaş '!B5</f>
        <v>4</v>
      </c>
      <c r="D30" s="21">
        <f>'5434-Üc. İz.-Tam Ay Maaş '!B6</f>
        <v>1</v>
      </c>
      <c r="E30" s="123">
        <f>'5434-Üc. İz.-Tam Ay Maaş '!F60</f>
        <v>10460.489999999998</v>
      </c>
      <c r="F30" s="124"/>
    </row>
    <row r="31" spans="1:6" ht="41.25" customHeight="1">
      <c r="A31" s="45" t="s">
        <v>96</v>
      </c>
      <c r="B31" s="125"/>
      <c r="C31" s="126"/>
      <c r="D31" s="126"/>
      <c r="E31" s="126"/>
      <c r="F31" s="127"/>
    </row>
    <row r="32" spans="1:6" ht="19.5" customHeight="1" thickBot="1">
      <c r="A32" s="46" t="s">
        <v>45</v>
      </c>
      <c r="B32" s="128"/>
      <c r="C32" s="128"/>
      <c r="D32" s="128"/>
      <c r="E32" s="128"/>
      <c r="F32" s="129"/>
    </row>
    <row r="33" spans="1:6" ht="19.5" customHeight="1">
      <c r="A33" s="47"/>
      <c r="B33" s="48"/>
      <c r="C33" s="48"/>
      <c r="D33" s="48"/>
      <c r="E33" s="48"/>
      <c r="F33" s="49"/>
    </row>
    <row r="34" spans="1:6" ht="19.5" customHeight="1">
      <c r="A34" s="130" t="s">
        <v>4</v>
      </c>
      <c r="B34" s="131"/>
      <c r="C34" s="131"/>
      <c r="D34" s="131"/>
      <c r="E34" s="131"/>
      <c r="F34" s="132"/>
    </row>
    <row r="35" spans="1:6" ht="8.25" customHeight="1">
      <c r="A35" s="133"/>
      <c r="B35" s="134"/>
      <c r="C35" s="134"/>
      <c r="D35" s="134"/>
      <c r="E35" s="134"/>
      <c r="F35" s="135"/>
    </row>
    <row r="36" spans="1:6" ht="19.5" customHeight="1">
      <c r="A36" s="133" t="s">
        <v>38</v>
      </c>
      <c r="B36" s="134"/>
      <c r="C36" s="134"/>
      <c r="D36" s="134"/>
      <c r="E36" s="134"/>
      <c r="F36" s="135"/>
    </row>
    <row r="37" spans="1:6" ht="12.75" customHeight="1">
      <c r="A37" s="51"/>
      <c r="B37" s="52"/>
      <c r="C37" s="52"/>
      <c r="D37" s="52"/>
      <c r="E37" s="52"/>
      <c r="F37" s="53"/>
    </row>
    <row r="38" spans="1:6" ht="15" customHeight="1">
      <c r="A38" s="54"/>
      <c r="B38" s="55"/>
      <c r="C38" s="55"/>
      <c r="D38" s="55"/>
      <c r="E38" s="55"/>
      <c r="F38" s="50" t="s">
        <v>31</v>
      </c>
    </row>
    <row r="39" spans="1:6" ht="15" customHeight="1">
      <c r="A39" s="54"/>
      <c r="B39" s="55"/>
      <c r="C39" s="55"/>
      <c r="D39" s="55"/>
      <c r="E39" s="55"/>
      <c r="F39" s="50" t="s">
        <v>32</v>
      </c>
    </row>
    <row r="40" spans="1:6" ht="15" customHeight="1">
      <c r="A40" s="54"/>
      <c r="B40" s="55"/>
      <c r="C40" s="55"/>
      <c r="D40" s="55"/>
      <c r="E40" s="120" t="str">
        <f>A24</f>
        <v>……….</v>
      </c>
      <c r="F40" s="121"/>
    </row>
    <row r="41" spans="1:6" ht="15" customHeight="1">
      <c r="A41" s="54"/>
      <c r="B41" s="55"/>
      <c r="C41" s="55"/>
      <c r="D41" s="55"/>
      <c r="E41" s="120" t="str">
        <f>A25</f>
        <v>……….</v>
      </c>
      <c r="F41" s="121"/>
    </row>
    <row r="42" spans="1:6" ht="15" customHeight="1">
      <c r="A42" s="56" t="s">
        <v>97</v>
      </c>
      <c r="B42" s="57"/>
      <c r="C42" s="55"/>
      <c r="D42" s="55"/>
      <c r="E42" s="55"/>
      <c r="F42" s="58"/>
    </row>
    <row r="43" spans="1:6" ht="15" customHeight="1">
      <c r="A43" s="56" t="s">
        <v>98</v>
      </c>
      <c r="B43" s="57"/>
      <c r="C43" s="55" t="s">
        <v>99</v>
      </c>
      <c r="D43" s="55"/>
      <c r="E43" s="55"/>
      <c r="F43" s="58"/>
    </row>
    <row r="44" spans="1:6" ht="19.5" customHeight="1" thickBot="1">
      <c r="A44" s="59"/>
      <c r="B44" s="60"/>
      <c r="C44" s="60" t="s">
        <v>100</v>
      </c>
      <c r="D44" s="60"/>
      <c r="E44" s="60"/>
      <c r="F44" s="61"/>
    </row>
    <row r="46" spans="1:8" ht="19.5" customHeight="1">
      <c r="A46" s="122" t="s">
        <v>101</v>
      </c>
      <c r="B46" s="122"/>
      <c r="C46" s="122"/>
      <c r="D46" s="122"/>
      <c r="E46" s="122"/>
      <c r="F46" s="122"/>
      <c r="G46" s="122"/>
      <c r="H46" s="122"/>
    </row>
    <row r="47" spans="1:8" ht="19.5" customHeight="1">
      <c r="A47" s="122" t="s">
        <v>102</v>
      </c>
      <c r="B47" s="122"/>
      <c r="C47" s="122"/>
      <c r="D47" s="122"/>
      <c r="E47" s="122"/>
      <c r="F47" s="122"/>
      <c r="G47" s="122"/>
      <c r="H47" s="122"/>
    </row>
  </sheetData>
  <sheetProtection insertColumns="0" insertRows="0" deleteColumns="0" deleteRows="0"/>
  <mergeCells count="31">
    <mergeCell ref="A1:F1"/>
    <mergeCell ref="A2:F2"/>
    <mergeCell ref="A3:F3"/>
    <mergeCell ref="A8:F8"/>
    <mergeCell ref="A9:F9"/>
    <mergeCell ref="A10:C10"/>
    <mergeCell ref="A11:F11"/>
    <mergeCell ref="A13:F13"/>
    <mergeCell ref="E14:F14"/>
    <mergeCell ref="E15:F15"/>
    <mergeCell ref="E16:F16"/>
    <mergeCell ref="E17:F17"/>
    <mergeCell ref="A20:F20"/>
    <mergeCell ref="A21:F21"/>
    <mergeCell ref="A24:F24"/>
    <mergeCell ref="A25:F25"/>
    <mergeCell ref="A27:F27"/>
    <mergeCell ref="A28:B29"/>
    <mergeCell ref="C28:C29"/>
    <mergeCell ref="D28:D29"/>
    <mergeCell ref="E28:F29"/>
    <mergeCell ref="E40:F40"/>
    <mergeCell ref="E41:F41"/>
    <mergeCell ref="A46:H46"/>
    <mergeCell ref="A47:H47"/>
    <mergeCell ref="E30:F30"/>
    <mergeCell ref="B31:F31"/>
    <mergeCell ref="B32:F32"/>
    <mergeCell ref="A34:F34"/>
    <mergeCell ref="A35:F35"/>
    <mergeCell ref="A36:F36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zoomScale="130" zoomScaleNormal="130" zoomScalePageLayoutView="0" workbookViewId="0" topLeftCell="A38">
      <selection activeCell="D30" sqref="D30"/>
    </sheetView>
  </sheetViews>
  <sheetFormatPr defaultColWidth="9.140625" defaultRowHeight="16.5" customHeight="1"/>
  <cols>
    <col min="1" max="1" width="24.8515625" style="62" bestFit="1" customWidth="1"/>
    <col min="2" max="2" width="12.00390625" style="115" bestFit="1" customWidth="1"/>
    <col min="3" max="3" width="21.8515625" style="115" customWidth="1"/>
    <col min="4" max="4" width="9.421875" style="115" bestFit="1" customWidth="1"/>
    <col min="5" max="5" width="25.7109375" style="115" bestFit="1" customWidth="1"/>
    <col min="6" max="6" width="17.140625" style="115" bestFit="1" customWidth="1"/>
    <col min="7" max="9" width="9.140625" style="62" customWidth="1"/>
    <col min="10" max="10" width="20.421875" style="62" bestFit="1" customWidth="1"/>
    <col min="11" max="16384" width="9.140625" style="62" customWidth="1"/>
  </cols>
  <sheetData>
    <row r="1" spans="1:6" ht="16.5" customHeight="1">
      <c r="A1" s="206" t="s">
        <v>46</v>
      </c>
      <c r="B1" s="207"/>
      <c r="C1" s="207"/>
      <c r="D1" s="207"/>
      <c r="E1" s="207"/>
      <c r="F1" s="207"/>
    </row>
    <row r="2" spans="1:6" ht="16.5" customHeight="1" thickBot="1">
      <c r="A2" s="208" t="s">
        <v>47</v>
      </c>
      <c r="B2" s="209"/>
      <c r="C2" s="209"/>
      <c r="D2" s="210"/>
      <c r="E2" s="210"/>
      <c r="F2" s="210"/>
    </row>
    <row r="3" spans="1:6" ht="16.5" customHeight="1">
      <c r="A3" s="4" t="s">
        <v>48</v>
      </c>
      <c r="B3" s="200">
        <v>2</v>
      </c>
      <c r="C3" s="201"/>
      <c r="D3" s="211" t="s">
        <v>1</v>
      </c>
      <c r="E3" s="212"/>
      <c r="F3" s="9" t="s">
        <v>62</v>
      </c>
    </row>
    <row r="4" spans="1:6" ht="16.5" customHeight="1">
      <c r="A4" s="5" t="s">
        <v>49</v>
      </c>
      <c r="B4" s="202">
        <v>3</v>
      </c>
      <c r="C4" s="203"/>
      <c r="D4" s="213" t="s">
        <v>50</v>
      </c>
      <c r="E4" s="214"/>
      <c r="F4" s="10" t="s">
        <v>116</v>
      </c>
    </row>
    <row r="5" spans="1:6" ht="16.5" customHeight="1">
      <c r="A5" s="5" t="s">
        <v>51</v>
      </c>
      <c r="B5" s="202">
        <v>4</v>
      </c>
      <c r="C5" s="203"/>
      <c r="D5" s="213" t="s">
        <v>68</v>
      </c>
      <c r="E5" s="214"/>
      <c r="F5" s="11" t="s">
        <v>69</v>
      </c>
    </row>
    <row r="6" spans="1:6" ht="16.5" customHeight="1">
      <c r="A6" s="5" t="s">
        <v>108</v>
      </c>
      <c r="B6" s="202">
        <v>1</v>
      </c>
      <c r="C6" s="203"/>
      <c r="D6" s="213" t="s">
        <v>110</v>
      </c>
      <c r="E6" s="214"/>
      <c r="F6" s="12">
        <v>37.98</v>
      </c>
    </row>
    <row r="7" spans="1:15" ht="16.5" customHeight="1" thickBot="1">
      <c r="A7" s="118" t="s">
        <v>104</v>
      </c>
      <c r="B7" s="204"/>
      <c r="C7" s="205"/>
      <c r="D7" s="224" t="s">
        <v>111</v>
      </c>
      <c r="E7" s="225"/>
      <c r="F7" s="12">
        <v>638.01</v>
      </c>
      <c r="H7" s="221" t="s">
        <v>112</v>
      </c>
      <c r="I7" s="221"/>
      <c r="J7" s="221"/>
      <c r="K7" s="221"/>
      <c r="L7" s="221"/>
      <c r="M7" s="221"/>
      <c r="N7" s="221"/>
      <c r="O7" s="221"/>
    </row>
    <row r="8" spans="1:6" ht="16.5" customHeight="1">
      <c r="A8" s="6" t="s">
        <v>53</v>
      </c>
      <c r="B8" s="204"/>
      <c r="C8" s="205"/>
      <c r="D8" s="211" t="s">
        <v>52</v>
      </c>
      <c r="E8" s="212"/>
      <c r="F8" s="1">
        <v>31</v>
      </c>
    </row>
    <row r="9" spans="1:11" ht="16.5" customHeight="1">
      <c r="A9" s="7" t="s">
        <v>64</v>
      </c>
      <c r="B9" s="204"/>
      <c r="C9" s="205"/>
      <c r="D9" s="213" t="s">
        <v>54</v>
      </c>
      <c r="E9" s="214"/>
      <c r="F9" s="1">
        <v>0</v>
      </c>
      <c r="I9" s="63" t="s">
        <v>79</v>
      </c>
      <c r="J9" s="63" t="s">
        <v>80</v>
      </c>
      <c r="K9" s="64"/>
    </row>
    <row r="10" spans="1:10" ht="16.5" customHeight="1" thickBot="1">
      <c r="A10" s="8" t="s">
        <v>109</v>
      </c>
      <c r="B10" s="222"/>
      <c r="C10" s="223"/>
      <c r="D10" s="224" t="s">
        <v>55</v>
      </c>
      <c r="E10" s="225"/>
      <c r="F10" s="65">
        <f>F8-F9</f>
        <v>31</v>
      </c>
      <c r="I10" s="66" t="s">
        <v>81</v>
      </c>
      <c r="J10" s="67">
        <v>638.01</v>
      </c>
    </row>
    <row r="11" spans="1:10" ht="12" customHeight="1">
      <c r="A11" s="215" t="s">
        <v>2</v>
      </c>
      <c r="B11" s="216"/>
      <c r="C11" s="219" t="s">
        <v>5</v>
      </c>
      <c r="D11" s="220"/>
      <c r="E11" s="191" t="s">
        <v>6</v>
      </c>
      <c r="F11" s="192"/>
      <c r="I11" s="66" t="s">
        <v>82</v>
      </c>
      <c r="J11" s="67">
        <v>638.01</v>
      </c>
    </row>
    <row r="12" spans="1:15" ht="12" customHeight="1" thickBot="1">
      <c r="A12" s="189"/>
      <c r="B12" s="190"/>
      <c r="C12" s="193"/>
      <c r="D12" s="194"/>
      <c r="E12" s="193"/>
      <c r="F12" s="194"/>
      <c r="H12" s="68"/>
      <c r="I12" s="66" t="s">
        <v>83</v>
      </c>
      <c r="J12" s="67">
        <v>638.01</v>
      </c>
      <c r="K12" s="68"/>
      <c r="L12" s="68"/>
      <c r="M12" s="68"/>
      <c r="N12" s="68"/>
      <c r="O12" s="68"/>
    </row>
    <row r="13" spans="1:15" ht="15" customHeight="1">
      <c r="A13" s="13" t="s">
        <v>7</v>
      </c>
      <c r="B13" s="14">
        <v>297.84</v>
      </c>
      <c r="C13" s="69" t="str">
        <f>A13</f>
        <v>Aylık Tutar</v>
      </c>
      <c r="D13" s="15">
        <f>ROUND(B13/F8*F9,2)</f>
        <v>0</v>
      </c>
      <c r="E13" s="70" t="str">
        <f>A13</f>
        <v>Aylık Tutar</v>
      </c>
      <c r="F13" s="14">
        <f>(B13-D13)</f>
        <v>297.84</v>
      </c>
      <c r="H13" s="68"/>
      <c r="I13" s="66" t="s">
        <v>84</v>
      </c>
      <c r="J13" s="67">
        <v>638.01</v>
      </c>
      <c r="K13" s="68"/>
      <c r="L13" s="68"/>
      <c r="M13" s="68"/>
      <c r="N13" s="68"/>
      <c r="O13" s="68"/>
    </row>
    <row r="14" spans="1:15" ht="15" customHeight="1">
      <c r="A14" s="3" t="s">
        <v>8</v>
      </c>
      <c r="B14" s="15">
        <v>3685.18</v>
      </c>
      <c r="C14" s="71" t="str">
        <f>A14</f>
        <v>Taban Aylık</v>
      </c>
      <c r="D14" s="15">
        <f>ROUND(B14/F8*F9,2)</f>
        <v>0</v>
      </c>
      <c r="E14" s="72" t="str">
        <f aca="true" t="shared" si="0" ref="E14:E34">A14</f>
        <v>Taban Aylık</v>
      </c>
      <c r="F14" s="15">
        <f aca="true" t="shared" si="1" ref="F14:F31">(B14-D14)</f>
        <v>3685.18</v>
      </c>
      <c r="H14" s="68"/>
      <c r="I14" s="66" t="s">
        <v>85</v>
      </c>
      <c r="J14" s="67">
        <v>638.01</v>
      </c>
      <c r="K14" s="68"/>
      <c r="L14" s="68"/>
      <c r="M14" s="68"/>
      <c r="N14" s="68"/>
      <c r="O14" s="68"/>
    </row>
    <row r="15" spans="1:15" ht="15" customHeight="1">
      <c r="A15" s="3" t="s">
        <v>9</v>
      </c>
      <c r="B15" s="15">
        <v>75.34</v>
      </c>
      <c r="C15" s="71" t="str">
        <f>A15</f>
        <v>Kıdem Aylığı</v>
      </c>
      <c r="D15" s="15">
        <f>ROUND(B15/F8*F9,2)</f>
        <v>0</v>
      </c>
      <c r="E15" s="72" t="str">
        <f t="shared" si="0"/>
        <v>Kıdem Aylığı</v>
      </c>
      <c r="F15" s="15">
        <f t="shared" si="1"/>
        <v>75.34</v>
      </c>
      <c r="H15" s="68"/>
      <c r="I15" s="66" t="s">
        <v>86</v>
      </c>
      <c r="J15" s="67">
        <v>638.01</v>
      </c>
      <c r="K15" s="68"/>
      <c r="L15" s="68"/>
      <c r="M15" s="68"/>
      <c r="N15" s="68"/>
      <c r="O15" s="68"/>
    </row>
    <row r="16" spans="1:15" ht="15" customHeight="1">
      <c r="A16" s="3" t="s">
        <v>10</v>
      </c>
      <c r="B16" s="15">
        <v>541.52</v>
      </c>
      <c r="C16" s="71" t="str">
        <f aca="true" t="shared" si="2" ref="C16:C31">A16</f>
        <v>Ek Gösterge</v>
      </c>
      <c r="D16" s="15">
        <f>ROUND(B16/F8*F9,2)</f>
        <v>0</v>
      </c>
      <c r="E16" s="72" t="str">
        <f t="shared" si="0"/>
        <v>Ek Gösterge</v>
      </c>
      <c r="F16" s="15">
        <f t="shared" si="1"/>
        <v>541.52</v>
      </c>
      <c r="H16" s="68"/>
      <c r="I16" s="66" t="s">
        <v>87</v>
      </c>
      <c r="J16" s="67">
        <v>638.01</v>
      </c>
      <c r="K16" s="68"/>
      <c r="L16" s="68"/>
      <c r="M16" s="68"/>
      <c r="N16" s="68"/>
      <c r="O16" s="68"/>
    </row>
    <row r="17" spans="1:15" ht="15" customHeight="1">
      <c r="A17" s="3" t="s">
        <v>11</v>
      </c>
      <c r="B17" s="15">
        <v>0</v>
      </c>
      <c r="C17" s="71" t="str">
        <f t="shared" si="2"/>
        <v>Yan Ödeme</v>
      </c>
      <c r="D17" s="15">
        <f>ROUND(B17/F8*F9,2)</f>
        <v>0</v>
      </c>
      <c r="E17" s="72" t="str">
        <f t="shared" si="0"/>
        <v>Yan Ödeme</v>
      </c>
      <c r="F17" s="15">
        <f t="shared" si="1"/>
        <v>0</v>
      </c>
      <c r="H17" s="73"/>
      <c r="I17" s="66" t="s">
        <v>88</v>
      </c>
      <c r="J17" s="67">
        <v>739.37</v>
      </c>
      <c r="K17" s="68"/>
      <c r="L17" s="68"/>
      <c r="M17" s="68"/>
      <c r="N17" s="68"/>
      <c r="O17" s="68"/>
    </row>
    <row r="18" spans="1:15" ht="15" customHeight="1">
      <c r="A18" s="3" t="s">
        <v>0</v>
      </c>
      <c r="B18" s="15">
        <v>0</v>
      </c>
      <c r="C18" s="71" t="str">
        <f>A18</f>
        <v>İdari Görev Ödeneği</v>
      </c>
      <c r="D18" s="15">
        <f>ROUND(B18/F8*F9,2)</f>
        <v>0</v>
      </c>
      <c r="E18" s="72" t="str">
        <f>A18</f>
        <v>İdari Görev Ödeneği</v>
      </c>
      <c r="F18" s="15">
        <f t="shared" si="1"/>
        <v>0</v>
      </c>
      <c r="H18" s="68"/>
      <c r="I18" s="66" t="s">
        <v>89</v>
      </c>
      <c r="J18" s="67">
        <v>850.68</v>
      </c>
      <c r="K18" s="68"/>
      <c r="L18" s="68"/>
      <c r="M18" s="68"/>
      <c r="N18" s="68"/>
      <c r="O18" s="68"/>
    </row>
    <row r="19" spans="1:15" ht="15" customHeight="1">
      <c r="A19" s="3" t="s">
        <v>12</v>
      </c>
      <c r="B19" s="15">
        <v>0</v>
      </c>
      <c r="C19" s="71" t="str">
        <f t="shared" si="2"/>
        <v>Aile Yardımı</v>
      </c>
      <c r="D19" s="15">
        <f>ROUND(B19/F8*F9,2)</f>
        <v>0</v>
      </c>
      <c r="E19" s="72" t="str">
        <f t="shared" si="0"/>
        <v>Aile Yardımı</v>
      </c>
      <c r="F19" s="15">
        <f>(B19-D19)</f>
        <v>0</v>
      </c>
      <c r="H19" s="68"/>
      <c r="I19" s="66" t="s">
        <v>90</v>
      </c>
      <c r="J19" s="67">
        <v>850.68</v>
      </c>
      <c r="K19" s="68"/>
      <c r="L19" s="68"/>
      <c r="M19" s="68"/>
      <c r="N19" s="68"/>
      <c r="O19" s="68"/>
    </row>
    <row r="20" spans="1:15" ht="15" customHeight="1">
      <c r="A20" s="3" t="s">
        <v>15</v>
      </c>
      <c r="B20" s="15">
        <v>0</v>
      </c>
      <c r="C20" s="71" t="str">
        <f t="shared" si="2"/>
        <v>Çocuk Yardımı</v>
      </c>
      <c r="D20" s="15">
        <f>ROUND(B20/F8*F9,2)</f>
        <v>0</v>
      </c>
      <c r="E20" s="72" t="str">
        <f t="shared" si="0"/>
        <v>Çocuk Yardımı</v>
      </c>
      <c r="F20" s="15">
        <f t="shared" si="1"/>
        <v>0</v>
      </c>
      <c r="H20" s="68"/>
      <c r="I20" s="66" t="s">
        <v>91</v>
      </c>
      <c r="J20" s="67">
        <v>850.68</v>
      </c>
      <c r="K20" s="68"/>
      <c r="L20" s="68"/>
      <c r="M20" s="68"/>
      <c r="N20" s="68"/>
      <c r="O20" s="68"/>
    </row>
    <row r="21" spans="1:15" ht="15" customHeight="1">
      <c r="A21" s="3" t="s">
        <v>44</v>
      </c>
      <c r="B21" s="15">
        <v>1722.28</v>
      </c>
      <c r="C21" s="71" t="str">
        <f t="shared" si="2"/>
        <v>Ek Ödeme</v>
      </c>
      <c r="D21" s="15">
        <f>ROUND(B21/F8*F9,2)</f>
        <v>0</v>
      </c>
      <c r="E21" s="72" t="str">
        <f t="shared" si="0"/>
        <v>Ek Ödeme</v>
      </c>
      <c r="F21" s="15">
        <f t="shared" si="1"/>
        <v>1722.28</v>
      </c>
      <c r="H21" s="68"/>
      <c r="I21" s="66" t="s">
        <v>92</v>
      </c>
      <c r="J21" s="67">
        <v>850.68</v>
      </c>
      <c r="K21" s="68"/>
      <c r="L21" s="68"/>
      <c r="M21" s="68"/>
      <c r="N21" s="68"/>
      <c r="O21" s="68"/>
    </row>
    <row r="22" spans="1:6" ht="15" customHeight="1">
      <c r="A22" s="3" t="s">
        <v>13</v>
      </c>
      <c r="B22" s="15">
        <v>0</v>
      </c>
      <c r="C22" s="71" t="str">
        <f t="shared" si="2"/>
        <v>Özel Hizmet Tazminatı</v>
      </c>
      <c r="D22" s="15">
        <f>ROUND(B22/F8*F9,2)</f>
        <v>0</v>
      </c>
      <c r="E22" s="72" t="str">
        <f t="shared" si="0"/>
        <v>Özel Hizmet Tazminatı</v>
      </c>
      <c r="F22" s="15">
        <f t="shared" si="1"/>
        <v>0</v>
      </c>
    </row>
    <row r="23" spans="1:15" ht="15" customHeight="1">
      <c r="A23" s="3" t="s">
        <v>14</v>
      </c>
      <c r="B23" s="15">
        <v>0</v>
      </c>
      <c r="C23" s="71" t="str">
        <f t="shared" si="2"/>
        <v>Ek Tazminat</v>
      </c>
      <c r="D23" s="15">
        <f>ROUND(B23/F8*F9,2)</f>
        <v>0</v>
      </c>
      <c r="E23" s="72" t="str">
        <f t="shared" si="0"/>
        <v>Ek Tazminat</v>
      </c>
      <c r="F23" s="15">
        <f>(B23-D23)</f>
        <v>0</v>
      </c>
      <c r="H23" s="226" t="s">
        <v>114</v>
      </c>
      <c r="I23" s="226"/>
      <c r="J23" s="226"/>
      <c r="K23" s="226"/>
      <c r="L23" s="226"/>
      <c r="M23" s="226"/>
      <c r="N23" s="226"/>
      <c r="O23" s="226"/>
    </row>
    <row r="24" spans="1:15" ht="15" customHeight="1">
      <c r="A24" s="3" t="s">
        <v>16</v>
      </c>
      <c r="B24" s="15">
        <v>2326.2</v>
      </c>
      <c r="C24" s="71" t="str">
        <f t="shared" si="2"/>
        <v>Üniversite Ödeneği</v>
      </c>
      <c r="D24" s="15">
        <f>ROUND(B24/F8*F9,2)</f>
        <v>0</v>
      </c>
      <c r="E24" s="72" t="str">
        <f t="shared" si="0"/>
        <v>Üniversite Ödeneği</v>
      </c>
      <c r="F24" s="15">
        <f t="shared" si="1"/>
        <v>2326.2</v>
      </c>
      <c r="H24" s="226"/>
      <c r="I24" s="226"/>
      <c r="J24" s="226"/>
      <c r="K24" s="226"/>
      <c r="L24" s="226"/>
      <c r="M24" s="226"/>
      <c r="N24" s="226"/>
      <c r="O24" s="226"/>
    </row>
    <row r="25" spans="1:6" ht="15" customHeight="1">
      <c r="A25" s="3" t="s">
        <v>56</v>
      </c>
      <c r="B25" s="15">
        <v>2572.24</v>
      </c>
      <c r="C25" s="71" t="str">
        <f t="shared" si="2"/>
        <v>Y. Öğr. Tazminatı</v>
      </c>
      <c r="D25" s="15">
        <f>ROUND(B25/F8*F9,2)</f>
        <v>0</v>
      </c>
      <c r="E25" s="72" t="str">
        <f t="shared" si="0"/>
        <v>Y. Öğr. Tazminatı</v>
      </c>
      <c r="F25" s="15">
        <f t="shared" si="1"/>
        <v>2572.24</v>
      </c>
    </row>
    <row r="26" spans="1:6" ht="15" customHeight="1">
      <c r="A26" s="3" t="s">
        <v>17</v>
      </c>
      <c r="B26" s="15">
        <v>186.39</v>
      </c>
      <c r="C26" s="71" t="str">
        <f t="shared" si="2"/>
        <v>Eğitim Ödeneği</v>
      </c>
      <c r="D26" s="15">
        <f>ROUND(B26/F8*F9,2)</f>
        <v>0</v>
      </c>
      <c r="E26" s="72" t="str">
        <f t="shared" si="0"/>
        <v>Eğitim Ödeneği</v>
      </c>
      <c r="F26" s="15">
        <f t="shared" si="1"/>
        <v>186.39</v>
      </c>
    </row>
    <row r="27" spans="1:9" ht="15" customHeight="1">
      <c r="A27" s="3" t="s">
        <v>18</v>
      </c>
      <c r="B27" s="15">
        <v>141.27</v>
      </c>
      <c r="C27" s="71" t="str">
        <f t="shared" si="2"/>
        <v>Yabancı Dil Tazminatı</v>
      </c>
      <c r="D27" s="15">
        <f>ROUND(B27/F8*F9,2)</f>
        <v>0</v>
      </c>
      <c r="E27" s="72" t="str">
        <f t="shared" si="0"/>
        <v>Yabancı Dil Tazminatı</v>
      </c>
      <c r="F27" s="15">
        <f t="shared" si="1"/>
        <v>141.27</v>
      </c>
      <c r="I27" s="74"/>
    </row>
    <row r="28" spans="1:6" ht="15" customHeight="1">
      <c r="A28" s="3" t="s">
        <v>19</v>
      </c>
      <c r="B28" s="15">
        <v>0</v>
      </c>
      <c r="C28" s="71" t="str">
        <f t="shared" si="2"/>
        <v>Görev Tazminatı</v>
      </c>
      <c r="D28" s="15">
        <f>ROUND(B28/F8*F9,2)</f>
        <v>0</v>
      </c>
      <c r="E28" s="72" t="str">
        <f t="shared" si="0"/>
        <v>Görev Tazminatı</v>
      </c>
      <c r="F28" s="15">
        <f t="shared" si="1"/>
        <v>0</v>
      </c>
    </row>
    <row r="29" spans="1:6" ht="15" customHeight="1">
      <c r="A29" s="3" t="s">
        <v>66</v>
      </c>
      <c r="B29" s="15">
        <v>0</v>
      </c>
      <c r="C29" s="71" t="str">
        <f t="shared" si="2"/>
        <v>Prof. Makam Tazminatı</v>
      </c>
      <c r="D29" s="15">
        <f>ROUND(B29/F8*F9,2)</f>
        <v>0</v>
      </c>
      <c r="E29" s="72" t="str">
        <f t="shared" si="0"/>
        <v>Prof. Makam Tazminatı</v>
      </c>
      <c r="F29" s="15">
        <f t="shared" si="1"/>
        <v>0</v>
      </c>
    </row>
    <row r="30" spans="1:6" ht="15" customHeight="1">
      <c r="A30" s="3" t="s">
        <v>67</v>
      </c>
      <c r="B30" s="15">
        <v>0</v>
      </c>
      <c r="C30" s="71" t="str">
        <f t="shared" si="2"/>
        <v>Akademik Teşvik Ödeneği</v>
      </c>
      <c r="D30" s="15">
        <f>ROUND(B30/F8*F9,2)</f>
        <v>0</v>
      </c>
      <c r="E30" s="72" t="str">
        <f>A30</f>
        <v>Akademik Teşvik Ödeneği</v>
      </c>
      <c r="F30" s="15">
        <f>(B30-D30)</f>
        <v>0</v>
      </c>
    </row>
    <row r="31" spans="1:6" ht="15" customHeight="1">
      <c r="A31" s="3" t="s">
        <v>40</v>
      </c>
      <c r="B31" s="15">
        <v>0</v>
      </c>
      <c r="C31" s="71" t="str">
        <f t="shared" si="2"/>
        <v>Sendika Ödeneği</v>
      </c>
      <c r="D31" s="15">
        <f>ROUND(B31/F8*F9,2)</f>
        <v>0</v>
      </c>
      <c r="E31" s="72" t="str">
        <f t="shared" si="0"/>
        <v>Sendika Ödeneği</v>
      </c>
      <c r="F31" s="15">
        <f t="shared" si="1"/>
        <v>0</v>
      </c>
    </row>
    <row r="32" spans="1:6" ht="16.5" customHeight="1" thickBot="1">
      <c r="A32" s="75" t="s">
        <v>70</v>
      </c>
      <c r="B32" s="76">
        <f>SUM(B13:B31)</f>
        <v>11548.26</v>
      </c>
      <c r="C32" s="77" t="str">
        <f>A32</f>
        <v>Toplam</v>
      </c>
      <c r="D32" s="76">
        <f>ROUND(SUM(D13:D31),2)</f>
        <v>0</v>
      </c>
      <c r="E32" s="78" t="str">
        <f t="shared" si="0"/>
        <v>Toplam</v>
      </c>
      <c r="F32" s="76">
        <f>SUM(F13:F31)</f>
        <v>11548.26</v>
      </c>
    </row>
    <row r="33" spans="1:6" ht="15" customHeight="1">
      <c r="A33" s="16" t="s">
        <v>60</v>
      </c>
      <c r="B33" s="17">
        <v>1297.63</v>
      </c>
      <c r="C33" s="79" t="str">
        <f>A33</f>
        <v>Emekli Kes.(D) </v>
      </c>
      <c r="D33" s="18">
        <f>B33/F8*F9</f>
        <v>0</v>
      </c>
      <c r="E33" s="80" t="str">
        <f t="shared" si="0"/>
        <v>Emekli Kes.(D) </v>
      </c>
      <c r="F33" s="17">
        <f>B33-D33</f>
        <v>1297.63</v>
      </c>
    </row>
    <row r="34" spans="1:6" ht="15" customHeight="1">
      <c r="A34" s="19" t="s">
        <v>61</v>
      </c>
      <c r="B34" s="18">
        <v>778.58</v>
      </c>
      <c r="C34" s="79" t="str">
        <f>A34</f>
        <v>GSSP %12</v>
      </c>
      <c r="D34" s="18">
        <f>B34</f>
        <v>778.58</v>
      </c>
      <c r="E34" s="81" t="str">
        <f t="shared" si="0"/>
        <v>GSSP %12</v>
      </c>
      <c r="F34" s="18">
        <f>B34-D34</f>
        <v>0</v>
      </c>
    </row>
    <row r="35" spans="1:6" ht="15" customHeight="1" thickBot="1">
      <c r="A35" s="20" t="s">
        <v>39</v>
      </c>
      <c r="B35" s="18">
        <v>0</v>
      </c>
      <c r="C35" s="79" t="str">
        <f>A35</f>
        <v>Terfi Geliri</v>
      </c>
      <c r="D35" s="18">
        <f>B35/F8*F9</f>
        <v>0</v>
      </c>
      <c r="E35" s="81" t="str">
        <f>A35</f>
        <v>Terfi Geliri</v>
      </c>
      <c r="F35" s="18">
        <f>B35-D35</f>
        <v>0</v>
      </c>
    </row>
    <row r="36" spans="1:6" ht="16.5" customHeight="1" thickBot="1">
      <c r="A36" s="82" t="s">
        <v>71</v>
      </c>
      <c r="B36" s="83">
        <f>B32+B33+B34+B35</f>
        <v>13624.47</v>
      </c>
      <c r="C36" s="84" t="str">
        <f>A36</f>
        <v>Genel Toplam</v>
      </c>
      <c r="D36" s="83">
        <f>D32+D33+D34+D35</f>
        <v>778.58</v>
      </c>
      <c r="E36" s="84" t="str">
        <f>A36</f>
        <v>Genel Toplam</v>
      </c>
      <c r="F36" s="83">
        <f>SUM(F32:F35)</f>
        <v>12845.89</v>
      </c>
    </row>
    <row r="37" spans="1:6" ht="12" customHeight="1">
      <c r="A37" s="215" t="s">
        <v>20</v>
      </c>
      <c r="B37" s="216"/>
      <c r="C37" s="217" t="s">
        <v>3</v>
      </c>
      <c r="D37" s="218"/>
      <c r="E37" s="191" t="s">
        <v>6</v>
      </c>
      <c r="F37" s="192"/>
    </row>
    <row r="38" spans="1:6" ht="12" customHeight="1" thickBot="1">
      <c r="A38" s="189"/>
      <c r="B38" s="190"/>
      <c r="C38" s="197"/>
      <c r="D38" s="198"/>
      <c r="E38" s="193"/>
      <c r="F38" s="194"/>
    </row>
    <row r="39" spans="1:6" ht="15" customHeight="1">
      <c r="A39" s="85" t="s">
        <v>75</v>
      </c>
      <c r="B39" s="86">
        <f>IF(B42&lt;=32000-B41,B41*0.15,IF(B42&lt;32000,((32000-B42)*0.15+(B41-(32000-B42))*0.2),IF(B42&lt;=70000-B41,B41*0.2,IF(B42&lt;70000,(70000-B42)*0.2+(B41-(70000-B42))*0.27,IF(B42&lt;=250000-B41,B41*0.27,IF(B42&lt;250000,(250000-B42)*0.27+(B41-(250000-B42))*0.35,B41*0.35))))))</f>
        <v>520.4085</v>
      </c>
      <c r="C39" s="71" t="str">
        <f aca="true" t="shared" si="3" ref="C39:C45">A39</f>
        <v>Gelir Vergisi (Hesaplanan)</v>
      </c>
      <c r="D39" s="87">
        <f>IF(D42&lt;=32000-D41,D41*0.15,IF(D42&lt;32000,((32000-D42)*0.15+(D41-(32000-D42))*0.2),IF(D42&lt;=70000-D41,D41*0.2,IF(D42&lt;70000,(70000-D42)*0.2+(D41-(70000-D42))*0.27,IF(D42&lt;=250000-D41,D41*0.27,IF(D42&lt;250000,(250000-D42)*0.27+(D41-(250000-D42))*0.35,D41*0.35))))))</f>
        <v>0</v>
      </c>
      <c r="E39" s="70" t="str">
        <f aca="true" t="shared" si="4" ref="E39:E45">A39</f>
        <v>Gelir Vergisi (Hesaplanan)</v>
      </c>
      <c r="F39" s="88">
        <f aca="true" t="shared" si="5" ref="F39:F44">B39-D39</f>
        <v>520.4085</v>
      </c>
    </row>
    <row r="40" spans="1:6" ht="15" customHeight="1">
      <c r="A40" s="89" t="s">
        <v>76</v>
      </c>
      <c r="B40" s="90">
        <f>IF((B39-F7)&gt;0,B39-F7,0)</f>
        <v>0</v>
      </c>
      <c r="C40" s="71" t="str">
        <f t="shared" si="3"/>
        <v>Gelir Vergisi (İst. Düşülen)</v>
      </c>
      <c r="D40" s="87">
        <f>IF((D39-F7)&gt;0,D39-F7,0)</f>
        <v>0</v>
      </c>
      <c r="E40" s="72" t="str">
        <f t="shared" si="4"/>
        <v>Gelir Vergisi (İst. Düşülen)</v>
      </c>
      <c r="F40" s="91">
        <f t="shared" si="5"/>
        <v>0</v>
      </c>
    </row>
    <row r="41" spans="1:6" ht="15" customHeight="1">
      <c r="A41" s="89" t="s">
        <v>113</v>
      </c>
      <c r="B41" s="92">
        <f>(B13+B14+B15+B16+B17+B18)-(B49+B52+B53+B54+B55)</f>
        <v>3469.3900000000003</v>
      </c>
      <c r="C41" s="71" t="str">
        <f t="shared" si="3"/>
        <v>Aylık Gelir Ver. Matrahı**</v>
      </c>
      <c r="D41" s="93">
        <f>IF(((D13+D14+D15+D16+D17+D18)-(D49+D52+D53+D54+D55))&gt;0,(D13+D14+D15+D16+D17+D18)-(D49+D52+D53+D54+D55),0)</f>
        <v>0</v>
      </c>
      <c r="E41" s="72" t="str">
        <f t="shared" si="4"/>
        <v>Aylık Gelir Ver. Matrahı**</v>
      </c>
      <c r="F41" s="91">
        <f t="shared" si="5"/>
        <v>3469.3900000000003</v>
      </c>
    </row>
    <row r="42" spans="1:8" ht="15" customHeight="1">
      <c r="A42" s="89" t="s">
        <v>74</v>
      </c>
      <c r="B42" s="2">
        <v>14360.5</v>
      </c>
      <c r="C42" s="71" t="str">
        <f t="shared" si="3"/>
        <v>Küm. Gelir Ver. Matrahı</v>
      </c>
      <c r="D42" s="119">
        <f>B42-F41</f>
        <v>10891.11</v>
      </c>
      <c r="E42" s="72" t="str">
        <f t="shared" si="4"/>
        <v>Küm. Gelir Ver. Matrahı</v>
      </c>
      <c r="F42" s="91">
        <f t="shared" si="5"/>
        <v>3469.3899999999994</v>
      </c>
      <c r="H42" s="74"/>
    </row>
    <row r="43" spans="1:6" ht="15" customHeight="1">
      <c r="A43" s="89" t="s">
        <v>77</v>
      </c>
      <c r="B43" s="2">
        <f>ROUND(((B32-B19-B20)*0.00759),2)</f>
        <v>87.65</v>
      </c>
      <c r="C43" s="71" t="str">
        <f t="shared" si="3"/>
        <v>Damga Vergisi (Hesaplanan) </v>
      </c>
      <c r="D43" s="94">
        <f>ROUND(((D32-D20-D21)*0.00759),2)</f>
        <v>0</v>
      </c>
      <c r="E43" s="72" t="str">
        <f t="shared" si="4"/>
        <v>Damga Vergisi (Hesaplanan) </v>
      </c>
      <c r="F43" s="91">
        <f t="shared" si="5"/>
        <v>87.65</v>
      </c>
    </row>
    <row r="44" spans="1:7" ht="15" customHeight="1">
      <c r="A44" s="89" t="s">
        <v>78</v>
      </c>
      <c r="B44" s="95">
        <f>IF((B43-F6)&gt;0,B43-F6,0)</f>
        <v>49.67000000000001</v>
      </c>
      <c r="C44" s="71" t="str">
        <f t="shared" si="3"/>
        <v>Damga Vergisi (İst. Düşülen)</v>
      </c>
      <c r="D44" s="87">
        <f>IF((D43-F6)&gt;0,D43-F6,0)</f>
        <v>0</v>
      </c>
      <c r="E44" s="72" t="str">
        <f t="shared" si="4"/>
        <v>Damga Vergisi (İst. Düşülen)</v>
      </c>
      <c r="F44" s="91">
        <f t="shared" si="5"/>
        <v>49.67000000000001</v>
      </c>
      <c r="G44" s="74"/>
    </row>
    <row r="45" spans="1:7" ht="15" customHeight="1" thickBot="1">
      <c r="A45" s="75" t="s">
        <v>21</v>
      </c>
      <c r="B45" s="76">
        <f>B40+B44</f>
        <v>49.67000000000001</v>
      </c>
      <c r="C45" s="77" t="str">
        <f t="shared" si="3"/>
        <v>Vergiler Toplamı</v>
      </c>
      <c r="D45" s="96">
        <f>D40+D44</f>
        <v>0</v>
      </c>
      <c r="E45" s="78" t="str">
        <f t="shared" si="4"/>
        <v>Vergiler Toplamı</v>
      </c>
      <c r="F45" s="76">
        <f>F40+F44</f>
        <v>49.67000000000001</v>
      </c>
      <c r="G45" s="74"/>
    </row>
    <row r="46" spans="1:6" ht="12" customHeight="1">
      <c r="A46" s="187" t="s">
        <v>22</v>
      </c>
      <c r="B46" s="188"/>
      <c r="C46" s="195" t="s">
        <v>73</v>
      </c>
      <c r="D46" s="196"/>
      <c r="E46" s="191" t="s">
        <v>6</v>
      </c>
      <c r="F46" s="192"/>
    </row>
    <row r="47" spans="1:6" ht="12" customHeight="1" thickBot="1">
      <c r="A47" s="189"/>
      <c r="B47" s="190"/>
      <c r="C47" s="197"/>
      <c r="D47" s="198"/>
      <c r="E47" s="193"/>
      <c r="F47" s="194"/>
    </row>
    <row r="48" spans="1:6" ht="12" customHeight="1">
      <c r="A48" s="16" t="str">
        <f>A33</f>
        <v>Emekli Kes.(D) </v>
      </c>
      <c r="B48" s="17">
        <f>B33</f>
        <v>1297.63</v>
      </c>
      <c r="C48" s="79" t="str">
        <f>A48</f>
        <v>Emekli Kes.(D) </v>
      </c>
      <c r="D48" s="18">
        <f>ROUND((B48/F8*F9),2)</f>
        <v>0</v>
      </c>
      <c r="E48" s="80" t="str">
        <f aca="true" t="shared" si="6" ref="E48:E57">A48</f>
        <v>Emekli Kes.(D) </v>
      </c>
      <c r="F48" s="17">
        <f>B48-D48</f>
        <v>1297.63</v>
      </c>
    </row>
    <row r="49" spans="1:6" ht="15" customHeight="1">
      <c r="A49" s="20" t="s">
        <v>57</v>
      </c>
      <c r="B49" s="18">
        <v>1038.1</v>
      </c>
      <c r="C49" s="62" t="str">
        <f>A49</f>
        <v>Emekli Kes.(K) </v>
      </c>
      <c r="D49" s="18">
        <f>ROUND((B49/F8*F9),2)</f>
        <v>0</v>
      </c>
      <c r="E49" s="3" t="str">
        <f t="shared" si="6"/>
        <v>Emekli Kes.(K) </v>
      </c>
      <c r="F49" s="18">
        <f aca="true" t="shared" si="7" ref="F49:F57">B49-D49</f>
        <v>1038.1</v>
      </c>
    </row>
    <row r="50" spans="1:6" ht="15" customHeight="1">
      <c r="A50" s="20" t="str">
        <f>A34</f>
        <v>GSSP %12</v>
      </c>
      <c r="B50" s="18">
        <f>B34</f>
        <v>778.58</v>
      </c>
      <c r="C50" s="79" t="str">
        <f>A50</f>
        <v>GSSP %12</v>
      </c>
      <c r="D50" s="18">
        <f>B50</f>
        <v>778.58</v>
      </c>
      <c r="E50" s="81" t="str">
        <f t="shared" si="6"/>
        <v>GSSP %12</v>
      </c>
      <c r="F50" s="18">
        <f t="shared" si="7"/>
        <v>0</v>
      </c>
    </row>
    <row r="51" spans="1:6" ht="15" customHeight="1">
      <c r="A51" s="20" t="str">
        <f>A35</f>
        <v>Terfi Geliri</v>
      </c>
      <c r="B51" s="18">
        <v>0</v>
      </c>
      <c r="C51" s="79" t="str">
        <f>A51</f>
        <v>Terfi Geliri</v>
      </c>
      <c r="D51" s="18">
        <f>ROUND((B51/F8*F9),2)</f>
        <v>0</v>
      </c>
      <c r="E51" s="81" t="str">
        <f t="shared" si="6"/>
        <v>Terfi Geliri</v>
      </c>
      <c r="F51" s="18">
        <f t="shared" si="7"/>
        <v>0</v>
      </c>
    </row>
    <row r="52" spans="1:6" ht="15" customHeight="1">
      <c r="A52" s="3" t="s">
        <v>58</v>
      </c>
      <c r="B52" s="18">
        <v>0</v>
      </c>
      <c r="C52" s="79" t="str">
        <f aca="true" t="shared" si="8" ref="C52:C59">A52</f>
        <v>Bireysel Emeklilik K.</v>
      </c>
      <c r="D52" s="18">
        <f aca="true" t="shared" si="9" ref="D52:D57">B52</f>
        <v>0</v>
      </c>
      <c r="E52" s="81" t="str">
        <f t="shared" si="6"/>
        <v>Bireysel Emeklilik K.</v>
      </c>
      <c r="F52" s="18">
        <f>B52-D52</f>
        <v>0</v>
      </c>
    </row>
    <row r="53" spans="1:6" ht="15" customHeight="1">
      <c r="A53" s="3" t="s">
        <v>115</v>
      </c>
      <c r="B53" s="18">
        <v>92.39</v>
      </c>
      <c r="C53" s="79" t="str">
        <f>A53</f>
        <v>Sendika Aidatı</v>
      </c>
      <c r="D53" s="18">
        <f t="shared" si="9"/>
        <v>92.39</v>
      </c>
      <c r="E53" s="81" t="str">
        <f t="shared" si="6"/>
        <v>Sendika Aidatı</v>
      </c>
      <c r="F53" s="18">
        <f>B53-D53</f>
        <v>0</v>
      </c>
    </row>
    <row r="54" spans="1:6" ht="15" customHeight="1">
      <c r="A54" s="3" t="s">
        <v>59</v>
      </c>
      <c r="B54" s="18">
        <v>0</v>
      </c>
      <c r="C54" s="79" t="str">
        <f t="shared" si="8"/>
        <v>Muayene Katkı Payı</v>
      </c>
      <c r="D54" s="18">
        <f t="shared" si="9"/>
        <v>0</v>
      </c>
      <c r="E54" s="81" t="str">
        <f t="shared" si="6"/>
        <v>Muayene Katkı Payı</v>
      </c>
      <c r="F54" s="18">
        <f t="shared" si="7"/>
        <v>0</v>
      </c>
    </row>
    <row r="55" spans="1:6" ht="15" customHeight="1">
      <c r="A55" s="3" t="s">
        <v>24</v>
      </c>
      <c r="B55" s="18">
        <v>0</v>
      </c>
      <c r="C55" s="79" t="str">
        <f t="shared" si="8"/>
        <v>İlaç Kesintisi</v>
      </c>
      <c r="D55" s="18">
        <f t="shared" si="9"/>
        <v>0</v>
      </c>
      <c r="E55" s="81" t="str">
        <f t="shared" si="6"/>
        <v>İlaç Kesintisi</v>
      </c>
      <c r="F55" s="18">
        <f t="shared" si="7"/>
        <v>0</v>
      </c>
    </row>
    <row r="56" spans="1:6" ht="15" customHeight="1">
      <c r="A56" s="20" t="s">
        <v>63</v>
      </c>
      <c r="B56" s="18">
        <v>0</v>
      </c>
      <c r="C56" s="79" t="str">
        <f t="shared" si="8"/>
        <v>Kira</v>
      </c>
      <c r="D56" s="18">
        <f t="shared" si="9"/>
        <v>0</v>
      </c>
      <c r="E56" s="81" t="str">
        <f t="shared" si="6"/>
        <v>Kira</v>
      </c>
      <c r="F56" s="18">
        <f t="shared" si="7"/>
        <v>0</v>
      </c>
    </row>
    <row r="57" spans="1:6" ht="15" customHeight="1">
      <c r="A57" s="20" t="s">
        <v>23</v>
      </c>
      <c r="B57" s="18">
        <v>0</v>
      </c>
      <c r="C57" s="79" t="str">
        <f t="shared" si="8"/>
        <v>İcra</v>
      </c>
      <c r="D57" s="18">
        <f t="shared" si="9"/>
        <v>0</v>
      </c>
      <c r="E57" s="81" t="str">
        <f t="shared" si="6"/>
        <v>İcra</v>
      </c>
      <c r="F57" s="18">
        <f t="shared" si="7"/>
        <v>0</v>
      </c>
    </row>
    <row r="58" spans="1:6" ht="16.5" customHeight="1" thickBot="1">
      <c r="A58" s="75" t="s">
        <v>70</v>
      </c>
      <c r="B58" s="76">
        <f>SUM(B48:B57)</f>
        <v>3206.7</v>
      </c>
      <c r="C58" s="77" t="str">
        <f t="shared" si="8"/>
        <v>Toplam</v>
      </c>
      <c r="D58" s="76">
        <f>SUM(D48:D57)</f>
        <v>870.97</v>
      </c>
      <c r="E58" s="78" t="str">
        <f>A58</f>
        <v>Toplam</v>
      </c>
      <c r="F58" s="76">
        <f>SUM(F48:F57)</f>
        <v>2335.73</v>
      </c>
    </row>
    <row r="59" spans="1:6" ht="16.5" customHeight="1" thickBot="1">
      <c r="A59" s="97" t="s">
        <v>41</v>
      </c>
      <c r="B59" s="98">
        <f>B45+B58</f>
        <v>3256.37</v>
      </c>
      <c r="C59" s="99" t="str">
        <f t="shared" si="8"/>
        <v>Genel Kesinti Toplamı</v>
      </c>
      <c r="D59" s="100">
        <f>D45+D58</f>
        <v>870.97</v>
      </c>
      <c r="E59" s="99" t="str">
        <f>A59</f>
        <v>Genel Kesinti Toplamı</v>
      </c>
      <c r="F59" s="101">
        <f>F45+F58</f>
        <v>2385.4</v>
      </c>
    </row>
    <row r="60" spans="1:6" ht="16.5" customHeight="1" thickBot="1">
      <c r="A60" s="102" t="s">
        <v>42</v>
      </c>
      <c r="B60" s="103">
        <f>B36-B59</f>
        <v>10368.099999999999</v>
      </c>
      <c r="C60" s="104" t="s">
        <v>43</v>
      </c>
      <c r="D60" s="105">
        <f>D36-D59</f>
        <v>-92.38999999999999</v>
      </c>
      <c r="E60" s="106" t="s">
        <v>72</v>
      </c>
      <c r="F60" s="107">
        <f>B60-D60</f>
        <v>10460.489999999998</v>
      </c>
    </row>
    <row r="61" spans="1:6" ht="15" customHeight="1">
      <c r="A61" s="108"/>
      <c r="B61" s="109"/>
      <c r="C61" s="71"/>
      <c r="D61" s="110"/>
      <c r="E61" s="71"/>
      <c r="F61" s="111"/>
    </row>
    <row r="62" spans="1:5" ht="15" customHeight="1">
      <c r="A62" s="112"/>
      <c r="B62" s="113"/>
      <c r="C62" s="114"/>
      <c r="D62" s="113"/>
      <c r="E62" s="113"/>
    </row>
    <row r="63" spans="1:6" ht="15" customHeight="1">
      <c r="A63" s="184" t="s">
        <v>105</v>
      </c>
      <c r="B63" s="184"/>
      <c r="C63" s="185" t="s">
        <v>33</v>
      </c>
      <c r="D63" s="185"/>
      <c r="E63" s="185" t="s">
        <v>106</v>
      </c>
      <c r="F63" s="185"/>
    </row>
    <row r="64" spans="1:10" ht="15" customHeight="1">
      <c r="A64" s="199"/>
      <c r="B64" s="199"/>
      <c r="C64" s="182"/>
      <c r="D64" s="182"/>
      <c r="E64" s="183"/>
      <c r="F64" s="183"/>
      <c r="I64" s="186"/>
      <c r="J64" s="186"/>
    </row>
    <row r="65" spans="1:6" ht="15" customHeight="1">
      <c r="A65" s="186" t="s">
        <v>107</v>
      </c>
      <c r="B65" s="186"/>
      <c r="C65" s="186" t="s">
        <v>107</v>
      </c>
      <c r="D65" s="186"/>
      <c r="E65" s="186" t="s">
        <v>107</v>
      </c>
      <c r="F65" s="186"/>
    </row>
    <row r="66" spans="1:6" ht="16.5" customHeight="1">
      <c r="A66" s="186" t="s">
        <v>107</v>
      </c>
      <c r="B66" s="186"/>
      <c r="C66" s="186" t="s">
        <v>107</v>
      </c>
      <c r="D66" s="186"/>
      <c r="E66" s="186" t="s">
        <v>107</v>
      </c>
      <c r="F66" s="186"/>
    </row>
    <row r="67" spans="1:6" ht="16.5" customHeight="1">
      <c r="A67" s="116"/>
      <c r="C67" s="114"/>
      <c r="D67" s="114"/>
      <c r="F67" s="114"/>
    </row>
    <row r="68" spans="1:6" ht="16.5" customHeight="1">
      <c r="A68" s="117"/>
      <c r="C68" s="114"/>
      <c r="D68" s="114"/>
      <c r="F68" s="114"/>
    </row>
  </sheetData>
  <sheetProtection insertColumns="0" insertRows="0" deleteColumns="0" deleteRows="0"/>
  <protectedRanges>
    <protectedRange sqref="F10" name="Aralık1"/>
  </protectedRanges>
  <mergeCells count="42">
    <mergeCell ref="H7:O7"/>
    <mergeCell ref="B9:C9"/>
    <mergeCell ref="D9:E9"/>
    <mergeCell ref="B10:C10"/>
    <mergeCell ref="D10:E10"/>
    <mergeCell ref="H23:O24"/>
    <mergeCell ref="D7:E7"/>
    <mergeCell ref="D8:E8"/>
    <mergeCell ref="A1:F1"/>
    <mergeCell ref="A2:F2"/>
    <mergeCell ref="D3:E3"/>
    <mergeCell ref="D4:E4"/>
    <mergeCell ref="A11:B12"/>
    <mergeCell ref="A37:B38"/>
    <mergeCell ref="C37:D38"/>
    <mergeCell ref="C11:D12"/>
    <mergeCell ref="D5:E5"/>
    <mergeCell ref="D6:E6"/>
    <mergeCell ref="B3:C3"/>
    <mergeCell ref="B4:C4"/>
    <mergeCell ref="B5:C5"/>
    <mergeCell ref="B6:C6"/>
    <mergeCell ref="B7:C7"/>
    <mergeCell ref="B8:C8"/>
    <mergeCell ref="A46:B47"/>
    <mergeCell ref="E37:F38"/>
    <mergeCell ref="C46:D47"/>
    <mergeCell ref="E11:F12"/>
    <mergeCell ref="E46:F47"/>
    <mergeCell ref="A66:B66"/>
    <mergeCell ref="C66:D66"/>
    <mergeCell ref="E66:F66"/>
    <mergeCell ref="E63:F63"/>
    <mergeCell ref="A64:B64"/>
    <mergeCell ref="C64:D64"/>
    <mergeCell ref="E64:F64"/>
    <mergeCell ref="A63:B63"/>
    <mergeCell ref="C63:D63"/>
    <mergeCell ref="I64:J64"/>
    <mergeCell ref="A65:B65"/>
    <mergeCell ref="C65:D65"/>
    <mergeCell ref="E65:F65"/>
  </mergeCells>
  <printOptions/>
  <pageMargins left="0.1968503937007874" right="0.1968503937007874" top="0" bottom="0" header="0.5118110236220472" footer="0.5118110236220472"/>
  <pageSetup fitToWidth="0" fitToHeight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2022-06-09T11:32:19Z</cp:lastPrinted>
  <dcterms:created xsi:type="dcterms:W3CDTF">2004-09-21T06:34:34Z</dcterms:created>
  <dcterms:modified xsi:type="dcterms:W3CDTF">2022-06-17T13:03:11Z</dcterms:modified>
  <cp:category/>
  <cp:version/>
  <cp:contentType/>
  <cp:contentStatus/>
</cp:coreProperties>
</file>