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5820" activeTab="1"/>
  </bookViews>
  <sheets>
    <sheet name="BORÇ FİŞİ OLURU" sheetId="1" r:id="rId1"/>
    <sheet name="5510- Üc. İz. Kıst." sheetId="2" r:id="rId2"/>
  </sheets>
  <definedNames>
    <definedName name="_xlnm.Print_Area" localSheetId="1">'5510- Üc. İz. Kıst.'!$A$1:$F$69</definedName>
  </definedNames>
  <calcPr fullCalcOnLoad="1"/>
</workbook>
</file>

<file path=xl/sharedStrings.xml><?xml version="1.0" encoding="utf-8"?>
<sst xmlns="http://schemas.openxmlformats.org/spreadsheetml/2006/main" count="122" uniqueCount="108">
  <si>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</si>
  <si>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</si>
  <si>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</si>
  <si>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</si>
  <si>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</si>
  <si>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</si>
  <si>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</si>
  <si>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</si>
  <si>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</si>
  <si>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</si>
  <si>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</si>
  <si>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</si>
  <si>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</si>
  <si>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</si>
  <si>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</si>
  <si>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</si>
  <si>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</si>
  <si>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</si>
  <si>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</si>
  <si>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</si>
  <si>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</si>
  <si>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</si>
  <si>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</si>
  <si>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</si>
  <si>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</si>
  <si>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</si>
  <si>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</si>
  <si>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</si>
  <si>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</si>
  <si>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</si>
  <si>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</si>
  <si>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</si>
  <si>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</si>
  <si>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</si>
  <si>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</si>
  <si>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</si>
  <si>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</si>
  <si>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</si>
  <si>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</si>
  <si>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</si>
  <si>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</si>
  <si>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</si>
  <si>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</si>
  <si>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</si>
  <si>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</si>
  <si>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</si>
  <si>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</si>
  <si>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</si>
  <si>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</si>
  <si>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</si>
  <si>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</si>
  <si>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</si>
  <si>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</si>
  <si>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</si>
  <si>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</si>
  <si>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</si>
  <si>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</si>
  <si>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5510- Kıst Maaş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</si>
  <si>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</si>
  <si>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</si>
  <si>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</si>
  <si>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</si>
  <si>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</si>
  <si>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</si>
  <si>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</si>
  <si>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Küm. Gelir Ver. Matrahı</t>
  </si>
  <si>
    <t>İdari Görev Ödeneği</t>
  </si>
  <si>
    <t>Hakettiğinden Kesilmesi Gereken Özel Kesintiler</t>
  </si>
  <si>
    <t>Genel Toplam</t>
  </si>
  <si>
    <t>Toplam</t>
  </si>
  <si>
    <t>Temmuz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</si>
  <si>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</si>
  <si>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</si>
  <si>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</si>
  <si>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</si>
  <si>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</si>
  <si>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</si>
  <si>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</si>
  <si>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</si>
  <si>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</si>
  <si>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</si>
  <si>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</si>
  <si>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</si>
  <si>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</si>
  <si>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</si>
  <si>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</si>
  <si>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</si>
  <si>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</si>
  <si>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Ücretsiz İzin</t>
  </si>
  <si>
    <t>GSSP  %12 (Çalışılmayan Gün Sayısını Kurum Öder)</t>
  </si>
  <si>
    <t>GSSP Payı İçin Borç Açılan Gün Sayısı (30-Hakettiği Gün Sayısı)</t>
  </si>
  <si>
    <t>Doğum Tarihi</t>
  </si>
  <si>
    <r>
      <t>Aylık Gelir Ver. Matrahı</t>
    </r>
    <r>
      <rPr>
        <sz val="10"/>
        <color indexed="10"/>
        <rFont val="Times New Roman"/>
        <family val="1"/>
      </rPr>
      <t>**</t>
    </r>
  </si>
  <si>
    <t>Unvanı</t>
  </si>
  <si>
    <t>15 Temmuz - 14 Ağs.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</si>
  <si>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</si>
  <si>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Mutlaka doldurunuz</t>
  </si>
  <si>
    <t>gelir vergisi dilimleri</t>
  </si>
  <si>
    <t>fazlası</t>
  </si>
  <si>
    <t>Ek Ödeme (666 KHK)</t>
  </si>
  <si>
    <t>Ek Ödeme (375 KHK)</t>
  </si>
  <si>
    <t>Ek:</t>
  </si>
  <si>
    <t>SGK Kesenek/Prim Matrahı</t>
  </si>
  <si>
    <t>**Brüt Asgari Ücret ilgili döneme göre girilmelidir.</t>
  </si>
  <si>
    <t>* Gelir ve Damga Vergisi İstisna Tutarları Yıl İçinde Değişkenlik Gösterdiğinden Güncellenmelidir</t>
  </si>
  <si>
    <r>
      <t>Damga Vergisi İstisna Tutarı</t>
    </r>
    <r>
      <rPr>
        <b/>
        <sz val="11"/>
        <color indexed="10"/>
        <rFont val="Times New Roman"/>
        <family val="1"/>
      </rPr>
      <t>*</t>
    </r>
  </si>
  <si>
    <r>
      <t>Gelir Vergisi İstisna Tutarı</t>
    </r>
    <r>
      <rPr>
        <b/>
        <sz val="11"/>
        <color indexed="10"/>
        <rFont val="Times New Roman"/>
        <family val="1"/>
      </rPr>
      <t>*</t>
    </r>
  </si>
  <si>
    <r>
      <t>Brüt Asgari Ücret</t>
    </r>
    <r>
      <rPr>
        <b/>
        <sz val="11"/>
        <color indexed="10"/>
        <rFont val="Times New Roman"/>
        <family val="1"/>
      </rPr>
      <t>**</t>
    </r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</si>
</sst>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#,##0.00_ ;[Red]\-#,##0.00\ "/>
    <numFmt numFmtId="192" formatCode="&quot;₺&quot;#,##0.00"/>
  </numFmts>
  <fonts count="71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b/>
      <sz val="9"/>
      <color indexed="10"/>
      <name val="Times New Roman"/>
      <family val="1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10"/>
      <color rgb="FFFF0000"/>
      <name val="Times New Roman Tur"/>
      <family val="1"/>
    </font>
    <font>
      <sz val="14"/>
      <color rgb="FFFF0000"/>
      <name val="Times New Roman Tur"/>
      <family val="0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/>
      <protection locked="0"/>
    </xf>
    <xf numFmtId="181" fontId="11" fillId="0" borderId="16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180" fontId="1" fillId="0" borderId="24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1" fontId="1" fillId="0" borderId="25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180" fontId="2" fillId="0" borderId="21" xfId="0" applyNumberFormat="1" applyFont="1" applyBorder="1" applyAlignment="1" applyProtection="1">
      <alignment/>
      <protection locked="0"/>
    </xf>
    <xf numFmtId="180" fontId="1" fillId="0" borderId="24" xfId="0" applyNumberFormat="1" applyFont="1" applyBorder="1" applyAlignment="1" applyProtection="1">
      <alignment/>
      <protection locked="0"/>
    </xf>
    <xf numFmtId="181" fontId="1" fillId="0" borderId="25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181" fontId="11" fillId="0" borderId="0" xfId="0" applyNumberFormat="1" applyFont="1" applyBorder="1" applyAlignment="1" applyProtection="1">
      <alignment/>
      <protection locked="0"/>
    </xf>
    <xf numFmtId="180" fontId="11" fillId="0" borderId="14" xfId="0" applyNumberFormat="1" applyFont="1" applyBorder="1" applyAlignment="1" applyProtection="1">
      <alignment horizontal="left"/>
      <protection locked="0"/>
    </xf>
    <xf numFmtId="181" fontId="11" fillId="0" borderId="25" xfId="0" applyNumberFormat="1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80" fontId="11" fillId="0" borderId="15" xfId="0" applyNumberFormat="1" applyFont="1" applyBorder="1" applyAlignment="1" applyProtection="1">
      <alignment horizontal="left"/>
      <protection locked="0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locked="0"/>
    </xf>
    <xf numFmtId="181" fontId="2" fillId="0" borderId="22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181" fontId="2" fillId="0" borderId="27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81" fontId="2" fillId="0" borderId="29" xfId="0" applyNumberFormat="1" applyFont="1" applyBorder="1" applyAlignment="1" applyProtection="1">
      <alignment/>
      <protection locked="0"/>
    </xf>
    <xf numFmtId="180" fontId="2" fillId="0" borderId="29" xfId="0" applyNumberFormat="1" applyFont="1" applyBorder="1" applyAlignment="1" applyProtection="1">
      <alignment/>
      <protection locked="0"/>
    </xf>
    <xf numFmtId="4" fontId="2" fillId="0" borderId="29" xfId="0" applyNumberFormat="1" applyFont="1" applyBorder="1" applyAlignment="1" applyProtection="1">
      <alignment/>
      <protection locked="0"/>
    </xf>
    <xf numFmtId="180" fontId="2" fillId="0" borderId="29" xfId="0" applyNumberFormat="1" applyFont="1" applyBorder="1" applyAlignment="1" applyProtection="1">
      <alignment/>
      <protection locked="0"/>
    </xf>
    <xf numFmtId="181" fontId="2" fillId="0" borderId="30" xfId="0" applyNumberFormat="1" applyFont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/>
      <protection locked="0"/>
    </xf>
    <xf numFmtId="181" fontId="1" fillId="0" borderId="16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91" fontId="1" fillId="0" borderId="16" xfId="0" applyNumberFormat="1" applyFont="1" applyBorder="1" applyAlignment="1">
      <alignment vertical="center"/>
    </xf>
    <xf numFmtId="181" fontId="1" fillId="0" borderId="16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center"/>
      <protection locked="0"/>
    </xf>
    <xf numFmtId="0" fontId="64" fillId="34" borderId="31" xfId="0" applyFont="1" applyFill="1" applyBorder="1" applyAlignment="1">
      <alignment/>
    </xf>
    <xf numFmtId="0" fontId="64" fillId="0" borderId="0" xfId="0" applyFont="1" applyAlignment="1">
      <alignment/>
    </xf>
    <xf numFmtId="192" fontId="64" fillId="34" borderId="32" xfId="0" applyNumberFormat="1" applyFont="1" applyFill="1" applyBorder="1" applyAlignment="1">
      <alignment horizontal="left"/>
    </xf>
    <xf numFmtId="4" fontId="64" fillId="0" borderId="31" xfId="0" applyNumberFormat="1" applyFont="1" applyBorder="1" applyAlignment="1">
      <alignment/>
    </xf>
    <xf numFmtId="4" fontId="64" fillId="0" borderId="32" xfId="0" applyNumberFormat="1" applyFont="1" applyBorder="1" applyAlignment="1">
      <alignment/>
    </xf>
    <xf numFmtId="0" fontId="64" fillId="34" borderId="33" xfId="0" applyFont="1" applyFill="1" applyBorder="1" applyAlignment="1">
      <alignment/>
    </xf>
    <xf numFmtId="4" fontId="64" fillId="0" borderId="33" xfId="0" applyNumberFormat="1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left"/>
      <protection locked="0"/>
    </xf>
    <xf numFmtId="180" fontId="1" fillId="0" borderId="0" xfId="0" applyNumberFormat="1" applyFont="1" applyBorder="1" applyAlignment="1" applyProtection="1">
      <alignment horizontal="left"/>
      <protection locked="0"/>
    </xf>
    <xf numFmtId="180" fontId="1" fillId="0" borderId="15" xfId="0" applyNumberFormat="1" applyFont="1" applyBorder="1" applyAlignment="1" applyProtection="1">
      <alignment horizontal="left"/>
      <protection locked="0"/>
    </xf>
    <xf numFmtId="181" fontId="1" fillId="0" borderId="16" xfId="0" applyNumberFormat="1" applyFont="1" applyBorder="1" applyAlignment="1" applyProtection="1">
      <alignment horizontal="right"/>
      <protection locked="0"/>
    </xf>
    <xf numFmtId="181" fontId="6" fillId="0" borderId="25" xfId="0" applyNumberFormat="1" applyFont="1" applyBorder="1" applyAlignment="1" applyProtection="1">
      <alignment/>
      <protection locked="0"/>
    </xf>
    <xf numFmtId="181" fontId="6" fillId="0" borderId="16" xfId="0" applyNumberFormat="1" applyFont="1" applyBorder="1" applyAlignment="1" applyProtection="1">
      <alignment/>
      <protection locked="0"/>
    </xf>
    <xf numFmtId="181" fontId="6" fillId="0" borderId="16" xfId="0" applyNumberFormat="1" applyFont="1" applyBorder="1" applyAlignment="1" applyProtection="1">
      <alignment horizontal="right"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vertical="center" wrapText="1"/>
    </xf>
    <xf numFmtId="0" fontId="2" fillId="0" borderId="15" xfId="0" applyFont="1" applyBorder="1" applyAlignment="1" applyProtection="1">
      <alignment/>
      <protection locked="0"/>
    </xf>
    <xf numFmtId="181" fontId="6" fillId="0" borderId="25" xfId="0" applyNumberFormat="1" applyFont="1" applyBorder="1" applyAlignment="1" applyProtection="1">
      <alignment vertical="center"/>
      <protection locked="0"/>
    </xf>
    <xf numFmtId="181" fontId="6" fillId="0" borderId="16" xfId="0" applyNumberFormat="1" applyFont="1" applyBorder="1" applyAlignment="1" applyProtection="1">
      <alignment vertical="center"/>
      <protection locked="0"/>
    </xf>
    <xf numFmtId="181" fontId="1" fillId="0" borderId="16" xfId="0" applyNumberFormat="1" applyFont="1" applyBorder="1" applyAlignment="1" applyProtection="1">
      <alignment vertical="center"/>
      <protection locked="0"/>
    </xf>
    <xf numFmtId="0" fontId="64" fillId="34" borderId="0" xfId="0" applyFont="1" applyFill="1" applyBorder="1" applyAlignment="1">
      <alignment/>
    </xf>
    <xf numFmtId="4" fontId="64" fillId="0" borderId="0" xfId="0" applyNumberFormat="1" applyFont="1" applyBorder="1" applyAlignment="1">
      <alignment/>
    </xf>
    <xf numFmtId="4" fontId="6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66" fillId="0" borderId="15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22" xfId="0" applyFont="1" applyBorder="1" applyAlignment="1" applyProtection="1">
      <alignment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horizontal="center" vertical="center"/>
    </xf>
    <xf numFmtId="4" fontId="1" fillId="0" borderId="0" xfId="0" applyNumberFormat="1" applyFont="1" applyAlignment="1" applyProtection="1" quotePrefix="1">
      <alignment/>
      <protection locked="0"/>
    </xf>
    <xf numFmtId="0" fontId="13" fillId="0" borderId="0" xfId="0" applyFont="1" applyFill="1" applyAlignment="1" applyProtection="1">
      <alignment wrapText="1"/>
      <protection locked="0"/>
    </xf>
    <xf numFmtId="4" fontId="6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  <xf numFmtId="0" fontId="10" fillId="33" borderId="38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181" fontId="4" fillId="0" borderId="39" xfId="0" applyNumberFormat="1" applyFont="1" applyBorder="1" applyAlignment="1" applyProtection="1">
      <alignment horizontal="center" vertical="center"/>
      <protection locked="0"/>
    </xf>
    <xf numFmtId="181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67" fillId="33" borderId="50" xfId="0" applyFont="1" applyFill="1" applyBorder="1" applyAlignment="1" applyProtection="1">
      <alignment horizontal="left" vertical="center"/>
      <protection locked="0"/>
    </xf>
    <xf numFmtId="0" fontId="67" fillId="33" borderId="48" xfId="0" applyFont="1" applyFill="1" applyBorder="1" applyAlignment="1" applyProtection="1">
      <alignment horizontal="left" vertical="center"/>
      <protection locked="0"/>
    </xf>
    <xf numFmtId="0" fontId="67" fillId="33" borderId="11" xfId="0" applyFont="1" applyFill="1" applyBorder="1" applyAlignment="1" applyProtection="1">
      <alignment horizontal="left" vertic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25" xfId="0" applyNumberFormat="1" applyFont="1" applyBorder="1" applyAlignment="1" applyProtection="1">
      <alignment horizontal="center" vertical="center"/>
      <protection locked="0"/>
    </xf>
    <xf numFmtId="180" fontId="2" fillId="0" borderId="21" xfId="0" applyNumberFormat="1" applyFont="1" applyBorder="1" applyAlignment="1" applyProtection="1">
      <alignment horizontal="center" vertical="center"/>
      <protection locked="0"/>
    </xf>
    <xf numFmtId="180" fontId="2" fillId="0" borderId="23" xfId="0" applyNumberFormat="1" applyFont="1" applyBorder="1" applyAlignment="1" applyProtection="1">
      <alignment horizontal="center" vertical="center"/>
      <protection locked="0"/>
    </xf>
    <xf numFmtId="0" fontId="15" fillId="33" borderId="48" xfId="0" applyFont="1" applyFill="1" applyBorder="1" applyAlignment="1" applyProtection="1">
      <alignment horizontal="left"/>
      <protection locked="0"/>
    </xf>
    <xf numFmtId="0" fontId="15" fillId="33" borderId="11" xfId="0" applyFont="1" applyFill="1" applyBorder="1" applyAlignment="1" applyProtection="1">
      <alignment horizontal="left"/>
      <protection locked="0"/>
    </xf>
    <xf numFmtId="0" fontId="16" fillId="35" borderId="48" xfId="0" applyFont="1" applyFill="1" applyBorder="1" applyAlignment="1" applyProtection="1">
      <alignment horizontal="left" wrapText="1"/>
      <protection locked="0"/>
    </xf>
    <xf numFmtId="0" fontId="69" fillId="35" borderId="48" xfId="0" applyFont="1" applyFill="1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27" xfId="0" applyNumberFormat="1" applyFont="1" applyBorder="1" applyAlignment="1" applyProtection="1">
      <alignment horizontal="center" vertical="center"/>
      <protection locked="0"/>
    </xf>
    <xf numFmtId="180" fontId="2" fillId="0" borderId="55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25" xfId="0" applyNumberFormat="1" applyFont="1" applyBorder="1" applyAlignment="1" applyProtection="1">
      <alignment horizontal="center" vertical="center" wrapText="1"/>
      <protection locked="0"/>
    </xf>
    <xf numFmtId="180" fontId="2" fillId="0" borderId="21" xfId="0" applyNumberFormat="1" applyFont="1" applyBorder="1" applyAlignment="1" applyProtection="1">
      <alignment horizontal="center" vertical="center" wrapText="1"/>
      <protection locked="0"/>
    </xf>
    <xf numFmtId="18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6" xfId="0" applyNumberFormat="1" applyFont="1" applyBorder="1" applyAlignment="1" applyProtection="1">
      <alignment horizontal="center" vertical="center" wrapText="1"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9" fontId="15" fillId="33" borderId="49" xfId="0" applyNumberFormat="1" applyFont="1" applyFill="1" applyBorder="1" applyAlignment="1" applyProtection="1">
      <alignment horizontal="left"/>
      <protection locked="0"/>
    </xf>
    <xf numFmtId="49" fontId="15" fillId="33" borderId="58" xfId="0" applyNumberFormat="1" applyFont="1" applyFill="1" applyBorder="1" applyAlignment="1" applyProtection="1">
      <alignment horizontal="left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48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33" borderId="59" xfId="0" applyFont="1" applyFill="1" applyBorder="1" applyAlignment="1" applyProtection="1">
      <alignment horizontal="left" vertical="center"/>
      <protection locked="0"/>
    </xf>
    <xf numFmtId="0" fontId="10" fillId="33" borderId="60" xfId="0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70" fillId="33" borderId="45" xfId="0" applyFont="1" applyFill="1" applyBorder="1" applyAlignment="1" applyProtection="1">
      <alignment horizontal="left"/>
      <protection locked="0"/>
    </xf>
    <xf numFmtId="0" fontId="70" fillId="33" borderId="10" xfId="0" applyFont="1" applyFill="1" applyBorder="1" applyAlignment="1" applyProtection="1">
      <alignment horizontal="left"/>
      <protection locked="0"/>
    </xf>
    <xf numFmtId="0" fontId="70" fillId="33" borderId="48" xfId="0" applyFont="1" applyFill="1" applyBorder="1" applyAlignment="1" applyProtection="1">
      <alignment horizontal="left"/>
      <protection locked="0"/>
    </xf>
    <xf numFmtId="0" fontId="70" fillId="33" borderId="11" xfId="0" applyFont="1" applyFill="1" applyBorder="1" applyAlignment="1" applyProtection="1">
      <alignment horizontal="left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C50" sqref="C50"/>
    </sheetView>
  </sheetViews>
  <sheetFormatPr defaultColWidth="9.140625" defaultRowHeight="19.5" customHeight="1"/>
  <cols>
    <col min="1" max="1" width="13.7109375" style="28" customWidth="1"/>
    <col min="2" max="2" width="17.28125" style="28" customWidth="1"/>
    <col min="3" max="3" width="16.8515625" style="28" customWidth="1"/>
    <col min="4" max="4" width="14.8515625" style="28" customWidth="1"/>
    <col min="5" max="5" width="10.57421875" style="28" customWidth="1"/>
    <col min="6" max="6" width="17.7109375" style="28" customWidth="1"/>
    <col min="7" max="13" width="9.140625" style="28" customWidth="1"/>
    <col min="14" max="14" width="14.28125" style="28" bestFit="1" customWidth="1"/>
    <col min="15" max="16384" width="9.140625" style="28" customWidth="1"/>
  </cols>
  <sheetData>
    <row r="1" spans="1:6" ht="15" customHeight="1">
      <c r="A1" s="165" t="s">
        <v>26</v>
      </c>
      <c r="B1" s="166"/>
      <c r="C1" s="166"/>
      <c r="D1" s="166"/>
      <c r="E1" s="166"/>
      <c r="F1" s="167"/>
    </row>
    <row r="2" spans="1:6" ht="15" customHeight="1">
      <c r="A2" s="168" t="s">
        <v>27</v>
      </c>
      <c r="B2" s="169"/>
      <c r="C2" s="169"/>
      <c r="D2" s="169"/>
      <c r="E2" s="169"/>
      <c r="F2" s="170"/>
    </row>
    <row r="3" spans="1:6" ht="15" customHeight="1">
      <c r="A3" s="168" t="s">
        <v>28</v>
      </c>
      <c r="B3" s="169"/>
      <c r="C3" s="169"/>
      <c r="D3" s="169"/>
      <c r="E3" s="169"/>
      <c r="F3" s="170"/>
    </row>
    <row r="4" spans="1:6" ht="15" customHeight="1">
      <c r="A4" s="29"/>
      <c r="B4" s="30"/>
      <c r="C4" s="30"/>
      <c r="D4" s="30"/>
      <c r="E4" s="30"/>
      <c r="F4" s="31"/>
    </row>
    <row r="5" spans="1:6" ht="15" customHeight="1">
      <c r="A5" s="32" t="s">
        <v>29</v>
      </c>
      <c r="B5" s="33"/>
      <c r="C5" s="34" t="s">
        <v>30</v>
      </c>
      <c r="D5" s="34"/>
      <c r="E5" s="34"/>
      <c r="F5" s="35">
        <f ca="1">NOW()</f>
        <v>45177.4374994213</v>
      </c>
    </row>
    <row r="6" spans="1:6" ht="15" customHeight="1">
      <c r="A6" s="32" t="s">
        <v>31</v>
      </c>
      <c r="B6" s="33"/>
      <c r="C6" s="34" t="s">
        <v>30</v>
      </c>
      <c r="D6" s="34"/>
      <c r="E6" s="34"/>
      <c r="F6" s="36"/>
    </row>
    <row r="7" spans="1:6" ht="15" customHeight="1">
      <c r="A7" s="37"/>
      <c r="B7" s="34"/>
      <c r="C7" s="34"/>
      <c r="D7" s="34"/>
      <c r="E7" s="34"/>
      <c r="F7" s="36"/>
    </row>
    <row r="8" spans="1:6" ht="19.5" customHeight="1">
      <c r="A8" s="171" t="s">
        <v>95</v>
      </c>
      <c r="B8" s="172"/>
      <c r="C8" s="172"/>
      <c r="D8" s="172"/>
      <c r="E8" s="172"/>
      <c r="F8" s="173"/>
    </row>
    <row r="9" spans="1:6" ht="19.5" customHeight="1">
      <c r="A9" s="174"/>
      <c r="B9" s="175"/>
      <c r="C9" s="175"/>
      <c r="D9" s="175"/>
      <c r="E9" s="175"/>
      <c r="F9" s="176"/>
    </row>
    <row r="10" spans="1:10" ht="19.5" customHeight="1">
      <c r="A10" s="177" t="s">
        <v>62</v>
      </c>
      <c r="B10" s="178"/>
      <c r="C10" s="178"/>
      <c r="D10" s="38">
        <f>'5510- Üc. İz. Kıst.'!B6</f>
        <v>1</v>
      </c>
      <c r="E10" s="38">
        <f>'5510- Üc. İz. Kıst.'!B3</f>
        <v>2</v>
      </c>
      <c r="F10" s="39">
        <f>'5510- Üc. İz. Kıst.'!B4</f>
        <v>3</v>
      </c>
      <c r="G10" s="40"/>
      <c r="H10" s="40"/>
      <c r="I10" s="40"/>
      <c r="J10" s="40"/>
    </row>
    <row r="11" spans="1:6" ht="19.5" customHeight="1">
      <c r="A11" s="179" t="s">
        <v>76</v>
      </c>
      <c r="B11" s="180"/>
      <c r="C11" s="180"/>
      <c r="D11" s="180"/>
      <c r="E11" s="180"/>
      <c r="F11" s="181"/>
    </row>
    <row r="12" spans="1:6" ht="19.5" customHeight="1">
      <c r="A12" s="41"/>
      <c r="B12" s="42"/>
      <c r="C12" s="42"/>
      <c r="D12" s="42"/>
      <c r="E12" s="42"/>
      <c r="F12" s="43"/>
    </row>
    <row r="13" spans="1:14" ht="15" customHeight="1">
      <c r="A13" s="182"/>
      <c r="B13" s="183"/>
      <c r="C13" s="183"/>
      <c r="D13" s="183"/>
      <c r="E13" s="183"/>
      <c r="F13" s="184"/>
      <c r="N13" s="44"/>
    </row>
    <row r="14" spans="1:6" ht="15" customHeight="1">
      <c r="A14" s="41"/>
      <c r="B14" s="42"/>
      <c r="C14" s="42"/>
      <c r="D14" s="42"/>
      <c r="E14" s="169" t="s">
        <v>33</v>
      </c>
      <c r="F14" s="170"/>
    </row>
    <row r="15" spans="1:6" ht="15" customHeight="1">
      <c r="A15" s="41"/>
      <c r="B15" s="42"/>
      <c r="C15" s="42"/>
      <c r="D15" s="42"/>
      <c r="E15" s="185" t="s">
        <v>34</v>
      </c>
      <c r="F15" s="186"/>
    </row>
    <row r="16" spans="1:6" ht="15" customHeight="1">
      <c r="A16" s="41"/>
      <c r="B16" s="42"/>
      <c r="C16" s="42"/>
      <c r="D16" s="42"/>
      <c r="E16" s="187"/>
      <c r="F16" s="188"/>
    </row>
    <row r="17" spans="1:6" ht="15" customHeight="1">
      <c r="A17" s="41"/>
      <c r="B17" s="42"/>
      <c r="C17" s="42"/>
      <c r="D17" s="42"/>
      <c r="E17" s="189">
        <f>'5510- Üc. İz. Kıst.'!C67</f>
        <v>11</v>
      </c>
      <c r="F17" s="190"/>
    </row>
    <row r="18" spans="1:6" ht="14.25" customHeight="1">
      <c r="A18" s="41"/>
      <c r="B18" s="42"/>
      <c r="C18" s="42"/>
      <c r="D18" s="42"/>
      <c r="E18" s="189">
        <f>'5510- Üc. İz. Kıst.'!C68</f>
        <v>12</v>
      </c>
      <c r="F18" s="190"/>
    </row>
    <row r="19" spans="1:6" ht="19.5" customHeight="1">
      <c r="A19" s="41"/>
      <c r="B19" s="42"/>
      <c r="C19" s="42"/>
      <c r="D19" s="42"/>
      <c r="E19" s="45"/>
      <c r="F19" s="46"/>
    </row>
    <row r="20" spans="1:6" ht="15" customHeight="1">
      <c r="A20" s="168" t="s">
        <v>35</v>
      </c>
      <c r="B20" s="169"/>
      <c r="C20" s="169"/>
      <c r="D20" s="169"/>
      <c r="E20" s="169"/>
      <c r="F20" s="170"/>
    </row>
    <row r="21" spans="1:6" ht="15" customHeight="1">
      <c r="A21" s="194">
        <f>F5</f>
        <v>45177.4374994213</v>
      </c>
      <c r="B21" s="195"/>
      <c r="C21" s="195"/>
      <c r="D21" s="195"/>
      <c r="E21" s="195"/>
      <c r="F21" s="196"/>
    </row>
    <row r="22" spans="1:6" ht="15" customHeight="1">
      <c r="A22" s="47"/>
      <c r="B22" s="48"/>
      <c r="C22" s="48"/>
      <c r="D22" s="48"/>
      <c r="E22" s="48"/>
      <c r="F22" s="35"/>
    </row>
    <row r="23" spans="1:6" ht="15" customHeight="1">
      <c r="A23" s="47"/>
      <c r="B23" s="48"/>
      <c r="C23" s="48"/>
      <c r="D23" s="48"/>
      <c r="E23" s="48"/>
      <c r="F23" s="35"/>
    </row>
    <row r="24" spans="1:6" ht="15" customHeight="1">
      <c r="A24" s="197">
        <f>'5510- Üc. İz. Kıst.'!E67</f>
        <v>13</v>
      </c>
      <c r="B24" s="198"/>
      <c r="C24" s="198"/>
      <c r="D24" s="198"/>
      <c r="E24" s="198"/>
      <c r="F24" s="199"/>
    </row>
    <row r="25" spans="1:6" ht="15" customHeight="1">
      <c r="A25" s="197">
        <f>'5510- Üc. İz. Kıst.'!E68</f>
        <v>14</v>
      </c>
      <c r="B25" s="198"/>
      <c r="C25" s="198"/>
      <c r="D25" s="198"/>
      <c r="E25" s="198"/>
      <c r="F25" s="199"/>
    </row>
    <row r="26" spans="1:6" ht="27.75" customHeight="1" thickBot="1">
      <c r="A26" s="37"/>
      <c r="B26" s="34"/>
      <c r="C26" s="34"/>
      <c r="D26" s="34"/>
      <c r="E26" s="34"/>
      <c r="F26" s="36"/>
    </row>
    <row r="27" spans="1:6" ht="18" customHeight="1">
      <c r="A27" s="200" t="s">
        <v>36</v>
      </c>
      <c r="B27" s="201"/>
      <c r="C27" s="201"/>
      <c r="D27" s="201"/>
      <c r="E27" s="202"/>
      <c r="F27" s="203"/>
    </row>
    <row r="28" spans="1:6" ht="15" customHeight="1">
      <c r="A28" s="207" t="s">
        <v>37</v>
      </c>
      <c r="B28" s="208"/>
      <c r="C28" s="211" t="s">
        <v>77</v>
      </c>
      <c r="D28" s="212" t="s">
        <v>38</v>
      </c>
      <c r="E28" s="161" t="s">
        <v>86</v>
      </c>
      <c r="F28" s="162"/>
    </row>
    <row r="29" spans="1:6" ht="12.75" customHeight="1">
      <c r="A29" s="209"/>
      <c r="B29" s="210"/>
      <c r="C29" s="211"/>
      <c r="D29" s="212"/>
      <c r="E29" s="163"/>
      <c r="F29" s="164"/>
    </row>
    <row r="30" spans="1:6" ht="24" customHeight="1">
      <c r="A30" s="49">
        <f>'5510- Üc. İz. Kıst.'!B3</f>
        <v>2</v>
      </c>
      <c r="B30" s="50">
        <f>'5510- Üc. İz. Kıst.'!B4</f>
        <v>3</v>
      </c>
      <c r="C30" s="51">
        <f>'5510- Üc. İz. Kıst.'!B5</f>
        <v>4</v>
      </c>
      <c r="D30" s="51">
        <f>'5510- Üc. İz. Kıst.'!B6</f>
        <v>1</v>
      </c>
      <c r="E30" s="159">
        <f>'5510- Üc. İz. Kıst.'!F62</f>
        <v>8562.838000000002</v>
      </c>
      <c r="F30" s="160"/>
    </row>
    <row r="31" spans="1:6" ht="41.25" customHeight="1">
      <c r="A31" s="52" t="s">
        <v>78</v>
      </c>
      <c r="B31" s="213" t="s">
        <v>96</v>
      </c>
      <c r="C31" s="214"/>
      <c r="D31" s="214"/>
      <c r="E31" s="214"/>
      <c r="F31" s="215"/>
    </row>
    <row r="32" spans="1:6" ht="19.5" customHeight="1" thickBot="1">
      <c r="A32" s="53" t="s">
        <v>46</v>
      </c>
      <c r="B32" s="213" t="s">
        <v>96</v>
      </c>
      <c r="C32" s="214"/>
      <c r="D32" s="214"/>
      <c r="E32" s="214"/>
      <c r="F32" s="215"/>
    </row>
    <row r="33" spans="1:6" ht="19.5" customHeight="1">
      <c r="A33" s="54"/>
      <c r="B33" s="55"/>
      <c r="C33" s="55"/>
      <c r="D33" s="55"/>
      <c r="E33" s="55"/>
      <c r="F33" s="56"/>
    </row>
    <row r="34" spans="1:6" ht="19.5" customHeight="1">
      <c r="A34" s="191" t="s">
        <v>6</v>
      </c>
      <c r="B34" s="192"/>
      <c r="C34" s="192"/>
      <c r="D34" s="192"/>
      <c r="E34" s="192"/>
      <c r="F34" s="193"/>
    </row>
    <row r="35" spans="1:6" ht="8.25" customHeight="1">
      <c r="A35" s="204"/>
      <c r="B35" s="205"/>
      <c r="C35" s="205"/>
      <c r="D35" s="205"/>
      <c r="E35" s="205"/>
      <c r="F35" s="206"/>
    </row>
    <row r="36" spans="1:6" ht="19.5" customHeight="1">
      <c r="A36" s="204" t="s">
        <v>39</v>
      </c>
      <c r="B36" s="205"/>
      <c r="C36" s="205"/>
      <c r="D36" s="205"/>
      <c r="E36" s="205"/>
      <c r="F36" s="206"/>
    </row>
    <row r="37" spans="1:6" ht="12.75" customHeight="1">
      <c r="A37" s="57"/>
      <c r="B37" s="58"/>
      <c r="C37" s="58"/>
      <c r="D37" s="58"/>
      <c r="E37" s="58"/>
      <c r="F37" s="59"/>
    </row>
    <row r="38" spans="1:6" ht="15" customHeight="1">
      <c r="A38" s="60"/>
      <c r="B38" s="61"/>
      <c r="C38" s="61"/>
      <c r="D38" s="192" t="s">
        <v>32</v>
      </c>
      <c r="E38" s="192"/>
      <c r="F38" s="193"/>
    </row>
    <row r="39" spans="1:6" ht="15" customHeight="1">
      <c r="A39" s="60"/>
      <c r="B39" s="61"/>
      <c r="C39" s="61"/>
      <c r="D39" s="192" t="s">
        <v>33</v>
      </c>
      <c r="E39" s="192"/>
      <c r="F39" s="193"/>
    </row>
    <row r="40" spans="1:6" ht="15" customHeight="1">
      <c r="A40" s="60"/>
      <c r="B40" s="61"/>
      <c r="C40" s="61"/>
      <c r="D40" s="157"/>
      <c r="E40" s="157"/>
      <c r="F40" s="158"/>
    </row>
    <row r="41" spans="1:6" ht="15" customHeight="1">
      <c r="A41" s="141" t="s">
        <v>101</v>
      </c>
      <c r="B41" s="61"/>
      <c r="C41" s="61"/>
      <c r="D41" s="157">
        <f>A24</f>
        <v>13</v>
      </c>
      <c r="E41" s="157"/>
      <c r="F41" s="158"/>
    </row>
    <row r="42" spans="1:6" ht="15" customHeight="1">
      <c r="A42" s="142" t="s">
        <v>79</v>
      </c>
      <c r="B42" s="62"/>
      <c r="C42" s="61"/>
      <c r="D42" s="157">
        <f>A25</f>
        <v>14</v>
      </c>
      <c r="E42" s="157"/>
      <c r="F42" s="158"/>
    </row>
    <row r="43" spans="1:6" ht="15" customHeight="1">
      <c r="A43" s="142" t="s">
        <v>80</v>
      </c>
      <c r="B43" s="62"/>
      <c r="C43" s="143" t="s">
        <v>81</v>
      </c>
      <c r="D43" s="61"/>
      <c r="E43" s="61"/>
      <c r="F43" s="63"/>
    </row>
    <row r="44" spans="1:6" ht="19.5" customHeight="1" thickBot="1">
      <c r="A44" s="64"/>
      <c r="B44" s="65"/>
      <c r="C44" s="144" t="s">
        <v>82</v>
      </c>
      <c r="D44" s="65"/>
      <c r="E44" s="65"/>
      <c r="F44" s="66"/>
    </row>
  </sheetData>
  <sheetProtection insertColumns="0" insertRows="0" deleteColumns="0" deleteRows="0"/>
  <mergeCells count="33">
    <mergeCell ref="A35:F35"/>
    <mergeCell ref="A36:F36"/>
    <mergeCell ref="D38:F38"/>
    <mergeCell ref="D39:F39"/>
    <mergeCell ref="D40:F40"/>
    <mergeCell ref="A28:B29"/>
    <mergeCell ref="C28:C29"/>
    <mergeCell ref="D28:D29"/>
    <mergeCell ref="B31:F31"/>
    <mergeCell ref="B32:F32"/>
    <mergeCell ref="A34:F34"/>
    <mergeCell ref="A20:F20"/>
    <mergeCell ref="A21:F21"/>
    <mergeCell ref="E18:F18"/>
    <mergeCell ref="A24:F24"/>
    <mergeCell ref="A25:F25"/>
    <mergeCell ref="A27:F27"/>
    <mergeCell ref="A11:F11"/>
    <mergeCell ref="A13:F13"/>
    <mergeCell ref="E14:F14"/>
    <mergeCell ref="E15:F15"/>
    <mergeCell ref="E16:F16"/>
    <mergeCell ref="E17:F17"/>
    <mergeCell ref="D41:F41"/>
    <mergeCell ref="D42:F42"/>
    <mergeCell ref="E30:F30"/>
    <mergeCell ref="E28:F29"/>
    <mergeCell ref="A1:F1"/>
    <mergeCell ref="A2:F2"/>
    <mergeCell ref="A3:F3"/>
    <mergeCell ref="A8:F8"/>
    <mergeCell ref="A9:F9"/>
    <mergeCell ref="A10:C10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130" zoomScaleNormal="130" workbookViewId="0" topLeftCell="A31">
      <selection activeCell="J41" sqref="J41"/>
    </sheetView>
  </sheetViews>
  <sheetFormatPr defaultColWidth="9.140625" defaultRowHeight="16.5" customHeight="1"/>
  <cols>
    <col min="1" max="1" width="24.00390625" style="3" customWidth="1"/>
    <col min="2" max="2" width="10.28125" style="25" customWidth="1"/>
    <col min="3" max="3" width="23.421875" style="25" customWidth="1"/>
    <col min="4" max="4" width="9.421875" style="25" bestFit="1" customWidth="1"/>
    <col min="5" max="5" width="25.7109375" style="25" bestFit="1" customWidth="1"/>
    <col min="6" max="6" width="15.8515625" style="25" bestFit="1" customWidth="1"/>
    <col min="7" max="7" width="9.140625" style="3" customWidth="1"/>
    <col min="8" max="8" width="29.28125" style="3" customWidth="1"/>
    <col min="9" max="9" width="9.140625" style="3" customWidth="1"/>
    <col min="10" max="10" width="18.00390625" style="3" customWidth="1"/>
    <col min="11" max="12" width="9.140625" style="3" customWidth="1"/>
    <col min="13" max="13" width="24.8515625" style="3" customWidth="1"/>
    <col min="14" max="16384" width="9.140625" style="3" customWidth="1"/>
  </cols>
  <sheetData>
    <row r="1" spans="1:6" ht="16.5" customHeight="1">
      <c r="A1" s="258" t="s">
        <v>47</v>
      </c>
      <c r="B1" s="259"/>
      <c r="C1" s="259"/>
      <c r="D1" s="259"/>
      <c r="E1" s="259"/>
      <c r="F1" s="259"/>
    </row>
    <row r="2" spans="1:6" ht="16.5" customHeight="1" thickBot="1">
      <c r="A2" s="260" t="s">
        <v>48</v>
      </c>
      <c r="B2" s="261"/>
      <c r="C2" s="261"/>
      <c r="D2" s="261"/>
      <c r="E2" s="261"/>
      <c r="F2" s="261"/>
    </row>
    <row r="3" spans="1:6" ht="16.5" customHeight="1">
      <c r="A3" s="4" t="s">
        <v>49</v>
      </c>
      <c r="B3" s="267">
        <v>2</v>
      </c>
      <c r="C3" s="268"/>
      <c r="D3" s="262" t="s">
        <v>3</v>
      </c>
      <c r="E3" s="263"/>
      <c r="F3" s="1" t="s">
        <v>88</v>
      </c>
    </row>
    <row r="4" spans="1:6" ht="16.5" customHeight="1">
      <c r="A4" s="5" t="s">
        <v>50</v>
      </c>
      <c r="B4" s="269">
        <v>3</v>
      </c>
      <c r="C4" s="270"/>
      <c r="D4" s="264" t="s">
        <v>51</v>
      </c>
      <c r="E4" s="256"/>
      <c r="F4" s="2" t="s">
        <v>57</v>
      </c>
    </row>
    <row r="5" spans="1:6" ht="16.5" customHeight="1">
      <c r="A5" s="5" t="s">
        <v>52</v>
      </c>
      <c r="B5" s="269">
        <v>4</v>
      </c>
      <c r="C5" s="270"/>
      <c r="D5" s="264" t="s">
        <v>64</v>
      </c>
      <c r="E5" s="256"/>
      <c r="F5" s="2" t="s">
        <v>94</v>
      </c>
    </row>
    <row r="6" spans="1:6" ht="16.5" customHeight="1">
      <c r="A6" s="5" t="s">
        <v>93</v>
      </c>
      <c r="B6" s="269">
        <v>1</v>
      </c>
      <c r="C6" s="270"/>
      <c r="D6" s="264" t="s">
        <v>87</v>
      </c>
      <c r="E6" s="256"/>
      <c r="F6" s="2" t="s">
        <v>70</v>
      </c>
    </row>
    <row r="7" spans="1:15" ht="16.5" customHeight="1">
      <c r="A7" s="67" t="s">
        <v>91</v>
      </c>
      <c r="B7" s="220">
        <v>5</v>
      </c>
      <c r="C7" s="221"/>
      <c r="D7" s="256" t="s">
        <v>105</v>
      </c>
      <c r="E7" s="257"/>
      <c r="F7" s="140">
        <v>101.82</v>
      </c>
      <c r="H7" s="223" t="s">
        <v>104</v>
      </c>
      <c r="I7" s="223"/>
      <c r="J7" s="223"/>
      <c r="K7" s="223"/>
      <c r="L7" s="223"/>
      <c r="M7" s="223"/>
      <c r="N7" s="223"/>
      <c r="O7" s="151"/>
    </row>
    <row r="8" spans="1:15" ht="16.5" customHeight="1">
      <c r="A8" s="109" t="s">
        <v>54</v>
      </c>
      <c r="B8" s="220">
        <v>6</v>
      </c>
      <c r="C8" s="221"/>
      <c r="D8" s="256" t="s">
        <v>106</v>
      </c>
      <c r="E8" s="257"/>
      <c r="F8" s="140">
        <v>1710.35</v>
      </c>
      <c r="H8" s="223"/>
      <c r="I8" s="223"/>
      <c r="J8" s="223"/>
      <c r="K8" s="223"/>
      <c r="L8" s="223"/>
      <c r="M8" s="223"/>
      <c r="N8" s="223"/>
      <c r="O8" s="151"/>
    </row>
    <row r="9" spans="1:15" ht="16.5" customHeight="1">
      <c r="A9" s="109" t="s">
        <v>61</v>
      </c>
      <c r="B9" s="220">
        <v>7</v>
      </c>
      <c r="C9" s="221"/>
      <c r="D9" s="256" t="s">
        <v>107</v>
      </c>
      <c r="E9" s="257"/>
      <c r="F9" s="152">
        <v>13414.5</v>
      </c>
      <c r="H9" s="222" t="s">
        <v>103</v>
      </c>
      <c r="I9" s="222"/>
      <c r="J9" s="222"/>
      <c r="K9" s="222"/>
      <c r="L9" s="222"/>
      <c r="M9" s="222"/>
      <c r="N9" s="222"/>
      <c r="O9" s="151"/>
    </row>
    <row r="10" spans="1:15" ht="16.5" customHeight="1">
      <c r="A10" s="153" t="s">
        <v>85</v>
      </c>
      <c r="B10" s="254">
        <v>8</v>
      </c>
      <c r="C10" s="255"/>
      <c r="D10" s="256" t="s">
        <v>53</v>
      </c>
      <c r="E10" s="257"/>
      <c r="F10" s="147">
        <v>31</v>
      </c>
      <c r="H10" s="151"/>
      <c r="I10" s="151"/>
      <c r="J10" s="151"/>
      <c r="K10" s="151"/>
      <c r="L10" s="151"/>
      <c r="M10" s="151"/>
      <c r="N10" s="151"/>
      <c r="O10" s="151"/>
    </row>
    <row r="11" spans="1:10" ht="16.5" customHeight="1">
      <c r="A11" s="156"/>
      <c r="B11" s="252"/>
      <c r="C11" s="253"/>
      <c r="D11" s="154" t="s">
        <v>55</v>
      </c>
      <c r="E11" s="145"/>
      <c r="F11" s="147">
        <v>19</v>
      </c>
      <c r="I11" s="6"/>
      <c r="J11" s="7"/>
    </row>
    <row r="12" spans="1:10" ht="16.5" customHeight="1" thickBot="1">
      <c r="A12" s="110"/>
      <c r="B12" s="224"/>
      <c r="C12" s="225"/>
      <c r="D12" s="155" t="s">
        <v>56</v>
      </c>
      <c r="E12" s="146"/>
      <c r="F12" s="148">
        <f>F10-F11</f>
        <v>12</v>
      </c>
      <c r="I12" s="6"/>
      <c r="J12" s="7"/>
    </row>
    <row r="13" spans="1:15" ht="16.5" customHeight="1" thickBot="1">
      <c r="A13" s="231" t="s">
        <v>90</v>
      </c>
      <c r="B13" s="232"/>
      <c r="C13" s="232"/>
      <c r="D13" s="233"/>
      <c r="E13" s="234"/>
      <c r="F13" s="149">
        <f>30-F11</f>
        <v>11</v>
      </c>
      <c r="H13" s="8"/>
      <c r="I13" s="6"/>
      <c r="J13" s="7"/>
      <c r="K13" s="8"/>
      <c r="L13" s="8"/>
      <c r="M13" s="8"/>
      <c r="N13" s="8"/>
      <c r="O13" s="8"/>
    </row>
    <row r="14" spans="1:15" ht="12" customHeight="1">
      <c r="A14" s="265" t="s">
        <v>4</v>
      </c>
      <c r="B14" s="240"/>
      <c r="C14" s="235" t="s">
        <v>7</v>
      </c>
      <c r="D14" s="251"/>
      <c r="E14" s="235" t="s">
        <v>8</v>
      </c>
      <c r="F14" s="236"/>
      <c r="H14" s="8"/>
      <c r="I14" s="6"/>
      <c r="J14" s="7"/>
      <c r="K14" s="8"/>
      <c r="L14" s="8"/>
      <c r="M14" s="8"/>
      <c r="N14" s="8"/>
      <c r="O14" s="8"/>
    </row>
    <row r="15" spans="1:15" ht="12" customHeight="1" thickBot="1">
      <c r="A15" s="266"/>
      <c r="B15" s="242"/>
      <c r="C15" s="218"/>
      <c r="D15" s="219"/>
      <c r="E15" s="218"/>
      <c r="F15" s="237"/>
      <c r="H15" s="8"/>
      <c r="I15" s="6"/>
      <c r="J15" s="7"/>
      <c r="K15" s="8"/>
      <c r="L15" s="8"/>
      <c r="M15" s="8"/>
      <c r="N15" s="8"/>
      <c r="O15" s="8"/>
    </row>
    <row r="16" spans="1:15" ht="15" customHeight="1">
      <c r="A16" s="9" t="s">
        <v>9</v>
      </c>
      <c r="B16" s="129">
        <v>400.19</v>
      </c>
      <c r="C16" s="68" t="s">
        <v>9</v>
      </c>
      <c r="D16" s="69">
        <f>ROUND(B16/F10*F11,2)</f>
        <v>245.28</v>
      </c>
      <c r="E16" s="70" t="str">
        <f>A16</f>
        <v>Aylık Tutar</v>
      </c>
      <c r="F16" s="71">
        <f>B16-D16</f>
        <v>154.91</v>
      </c>
      <c r="H16" s="8"/>
      <c r="I16" s="6"/>
      <c r="J16" s="7"/>
      <c r="K16" s="8"/>
      <c r="L16" s="8"/>
      <c r="M16" s="8"/>
      <c r="N16" s="8"/>
      <c r="O16" s="8"/>
    </row>
    <row r="17" spans="1:15" ht="15" customHeight="1">
      <c r="A17" s="10" t="s">
        <v>10</v>
      </c>
      <c r="B17" s="130">
        <v>7979.29</v>
      </c>
      <c r="C17" s="11" t="s">
        <v>10</v>
      </c>
      <c r="D17" s="69">
        <f>ROUND(B17/F10*F11,2)</f>
        <v>4890.53</v>
      </c>
      <c r="E17" s="72" t="str">
        <f aca="true" t="shared" si="0" ref="E17:E40">A17</f>
        <v>Taban Aylık</v>
      </c>
      <c r="F17" s="69">
        <f>B17-D17</f>
        <v>3088.76</v>
      </c>
      <c r="H17" s="8"/>
      <c r="I17" s="6"/>
      <c r="J17" s="7"/>
      <c r="K17" s="8"/>
      <c r="L17" s="8"/>
      <c r="M17" s="8"/>
      <c r="N17" s="8"/>
      <c r="O17" s="8"/>
    </row>
    <row r="18" spans="1:15" ht="15" customHeight="1" thickBot="1">
      <c r="A18" s="10" t="s">
        <v>11</v>
      </c>
      <c r="B18" s="130">
        <v>81.57</v>
      </c>
      <c r="C18" s="11" t="s">
        <v>11</v>
      </c>
      <c r="D18" s="69">
        <f>ROUND(B18/F10*F11,2)</f>
        <v>49.99</v>
      </c>
      <c r="E18" s="72" t="str">
        <f t="shared" si="0"/>
        <v>Kıdem Aylığı</v>
      </c>
      <c r="F18" s="69">
        <f aca="true" t="shared" si="1" ref="F18:F34">B18-D18</f>
        <v>31.57999999999999</v>
      </c>
      <c r="H18" s="12"/>
      <c r="I18" s="6"/>
      <c r="J18" s="7"/>
      <c r="K18" s="8"/>
      <c r="L18" s="8"/>
      <c r="M18" s="8"/>
      <c r="N18" s="8"/>
      <c r="O18" s="8"/>
    </row>
    <row r="19" spans="1:15" ht="15" customHeight="1" thickBot="1">
      <c r="A19" s="10" t="s">
        <v>12</v>
      </c>
      <c r="B19" s="130">
        <v>0</v>
      </c>
      <c r="C19" s="11" t="s">
        <v>12</v>
      </c>
      <c r="D19" s="69">
        <f>ROUND(B19/F10*F11,2)</f>
        <v>0</v>
      </c>
      <c r="E19" s="72" t="str">
        <f t="shared" si="0"/>
        <v>Ek Gösterge</v>
      </c>
      <c r="F19" s="69">
        <f>B19-D19</f>
        <v>0</v>
      </c>
      <c r="H19" s="117" t="s">
        <v>97</v>
      </c>
      <c r="I19" s="118"/>
      <c r="J19" s="7"/>
      <c r="K19" s="8"/>
      <c r="L19" s="8"/>
      <c r="M19" s="8"/>
      <c r="N19" s="8"/>
      <c r="O19" s="8"/>
    </row>
    <row r="20" spans="1:15" ht="15" customHeight="1">
      <c r="A20" s="10" t="s">
        <v>13</v>
      </c>
      <c r="B20" s="130">
        <v>363.76</v>
      </c>
      <c r="C20" s="11" t="s">
        <v>13</v>
      </c>
      <c r="D20" s="69">
        <f>ROUND(B20/F10*F11,2)</f>
        <v>222.95</v>
      </c>
      <c r="E20" s="72" t="str">
        <f t="shared" si="0"/>
        <v>Yan Ödeme</v>
      </c>
      <c r="F20" s="69">
        <f t="shared" si="1"/>
        <v>140.81</v>
      </c>
      <c r="H20" s="119">
        <v>70000</v>
      </c>
      <c r="I20" s="120">
        <v>0.15</v>
      </c>
      <c r="J20" s="7"/>
      <c r="K20" s="8"/>
      <c r="L20" s="8"/>
      <c r="M20" s="8"/>
      <c r="N20" s="8"/>
      <c r="O20" s="8"/>
    </row>
    <row r="21" spans="1:15" ht="15" customHeight="1">
      <c r="A21" s="10" t="s">
        <v>66</v>
      </c>
      <c r="B21" s="130">
        <v>0</v>
      </c>
      <c r="C21" s="11" t="str">
        <f>A21</f>
        <v>İdari Görev Ödeneği</v>
      </c>
      <c r="D21" s="69">
        <f>ROUND(B21/F10*F11,2)</f>
        <v>0</v>
      </c>
      <c r="E21" s="72" t="str">
        <f t="shared" si="0"/>
        <v>İdari Görev Ödeneği</v>
      </c>
      <c r="F21" s="69">
        <f>B21-D21</f>
        <v>0</v>
      </c>
      <c r="H21" s="119">
        <v>150000</v>
      </c>
      <c r="I21" s="121">
        <v>0.2</v>
      </c>
      <c r="J21" s="7"/>
      <c r="K21" s="8"/>
      <c r="L21" s="8"/>
      <c r="M21" s="8"/>
      <c r="N21" s="8"/>
      <c r="O21" s="8"/>
    </row>
    <row r="22" spans="1:15" ht="15" customHeight="1">
      <c r="A22" s="10" t="s">
        <v>14</v>
      </c>
      <c r="B22" s="130">
        <v>0</v>
      </c>
      <c r="C22" s="11" t="s">
        <v>14</v>
      </c>
      <c r="D22" s="69">
        <f>B22</f>
        <v>0</v>
      </c>
      <c r="E22" s="72" t="str">
        <f t="shared" si="0"/>
        <v>Aile Yardımı</v>
      </c>
      <c r="F22" s="69">
        <f t="shared" si="1"/>
        <v>0</v>
      </c>
      <c r="H22" s="119">
        <v>550000</v>
      </c>
      <c r="I22" s="121">
        <v>0.27</v>
      </c>
      <c r="J22" s="7"/>
      <c r="K22" s="8"/>
      <c r="L22" s="8"/>
      <c r="M22" s="8"/>
      <c r="N22" s="8"/>
      <c r="O22" s="8"/>
    </row>
    <row r="23" spans="1:9" ht="15" customHeight="1">
      <c r="A23" s="10" t="s">
        <v>17</v>
      </c>
      <c r="B23" s="130">
        <v>0</v>
      </c>
      <c r="C23" s="11" t="str">
        <f aca="true" t="shared" si="2" ref="C23:C40">A23</f>
        <v>Çocuk Yardımı</v>
      </c>
      <c r="D23" s="69">
        <f>B23</f>
        <v>0</v>
      </c>
      <c r="E23" s="72" t="str">
        <f t="shared" si="0"/>
        <v>Çocuk Yardımı</v>
      </c>
      <c r="F23" s="69">
        <f t="shared" si="1"/>
        <v>0</v>
      </c>
      <c r="H23" s="119">
        <v>1900000</v>
      </c>
      <c r="I23" s="121">
        <v>0.35</v>
      </c>
    </row>
    <row r="24" spans="1:9" ht="15" customHeight="1" thickBot="1">
      <c r="A24" s="125" t="s">
        <v>99</v>
      </c>
      <c r="B24" s="131">
        <v>4358.76</v>
      </c>
      <c r="C24" s="126" t="str">
        <f t="shared" si="2"/>
        <v>Ek Ödeme (666 KHK)</v>
      </c>
      <c r="D24" s="128">
        <f>ROUND(B24/F10*F11,2)</f>
        <v>2671.5</v>
      </c>
      <c r="E24" s="127" t="str">
        <f t="shared" si="0"/>
        <v>Ek Ödeme (666 KHK)</v>
      </c>
      <c r="F24" s="128">
        <f>B24-D24</f>
        <v>1687.2600000000002</v>
      </c>
      <c r="H24" s="122" t="s">
        <v>98</v>
      </c>
      <c r="I24" s="123">
        <v>0.4</v>
      </c>
    </row>
    <row r="25" spans="1:9" ht="15" customHeight="1">
      <c r="A25" s="125" t="s">
        <v>100</v>
      </c>
      <c r="B25" s="131">
        <v>8138.89</v>
      </c>
      <c r="C25" s="126" t="str">
        <f>A25</f>
        <v>Ek Ödeme (375 KHK)</v>
      </c>
      <c r="D25" s="128">
        <f>ROUND(B25/F10*F11,2)</f>
        <v>4988.35</v>
      </c>
      <c r="E25" s="127" t="str">
        <f>A25</f>
        <v>Ek Ödeme (375 KHK)</v>
      </c>
      <c r="F25" s="128">
        <f>B25-D25</f>
        <v>3150.54</v>
      </c>
      <c r="H25" s="138"/>
      <c r="I25" s="139"/>
    </row>
    <row r="26" spans="1:6" ht="15" customHeight="1">
      <c r="A26" s="10" t="s">
        <v>15</v>
      </c>
      <c r="B26" s="130">
        <v>2421.53</v>
      </c>
      <c r="C26" s="11" t="str">
        <f t="shared" si="2"/>
        <v>Özel Hizmet Tazminatı</v>
      </c>
      <c r="D26" s="69">
        <f>ROUND(B26/F10*F11,2)</f>
        <v>1484.16</v>
      </c>
      <c r="E26" s="72" t="str">
        <f t="shared" si="0"/>
        <v>Özel Hizmet Tazminatı</v>
      </c>
      <c r="F26" s="69">
        <f t="shared" si="1"/>
        <v>937.3700000000001</v>
      </c>
    </row>
    <row r="27" spans="1:6" ht="15" customHeight="1">
      <c r="A27" s="10" t="s">
        <v>16</v>
      </c>
      <c r="B27" s="130">
        <v>0</v>
      </c>
      <c r="C27" s="11" t="str">
        <f t="shared" si="2"/>
        <v>Ek Tazminat</v>
      </c>
      <c r="D27" s="69">
        <f>ROUND(B27/F10*F11,2)</f>
        <v>0</v>
      </c>
      <c r="E27" s="72" t="str">
        <f t="shared" si="0"/>
        <v>Ek Tazminat</v>
      </c>
      <c r="F27" s="69">
        <f t="shared" si="1"/>
        <v>0</v>
      </c>
    </row>
    <row r="28" spans="1:6" ht="15" customHeight="1">
      <c r="A28" s="10" t="s">
        <v>18</v>
      </c>
      <c r="B28" s="130">
        <v>0</v>
      </c>
      <c r="C28" s="11" t="str">
        <f t="shared" si="2"/>
        <v>Üniversite Ödeneği</v>
      </c>
      <c r="D28" s="69">
        <f>ROUND(B28/F10*F11,2)</f>
        <v>0</v>
      </c>
      <c r="E28" s="72" t="str">
        <f t="shared" si="0"/>
        <v>Üniversite Ödeneği</v>
      </c>
      <c r="F28" s="69">
        <f t="shared" si="1"/>
        <v>0</v>
      </c>
    </row>
    <row r="29" spans="1:6" ht="15" customHeight="1">
      <c r="A29" s="10" t="s">
        <v>58</v>
      </c>
      <c r="B29" s="130">
        <v>0</v>
      </c>
      <c r="C29" s="11" t="str">
        <f t="shared" si="2"/>
        <v>Y. Öğr. Tazminatı</v>
      </c>
      <c r="D29" s="69">
        <f>ROUND(B29/F10*F11,2)</f>
        <v>0</v>
      </c>
      <c r="E29" s="72" t="str">
        <f t="shared" si="0"/>
        <v>Y. Öğr. Tazminatı</v>
      </c>
      <c r="F29" s="69">
        <f t="shared" si="1"/>
        <v>0</v>
      </c>
    </row>
    <row r="30" spans="1:6" ht="15" customHeight="1">
      <c r="A30" s="10" t="s">
        <v>19</v>
      </c>
      <c r="B30" s="130">
        <v>0</v>
      </c>
      <c r="C30" s="11" t="str">
        <f t="shared" si="2"/>
        <v>Eğitim Ödeneği</v>
      </c>
      <c r="D30" s="69">
        <f>ROUND(B30/F10*F11,2)</f>
        <v>0</v>
      </c>
      <c r="E30" s="72" t="str">
        <f t="shared" si="0"/>
        <v>Eğitim Ödeneği</v>
      </c>
      <c r="F30" s="69">
        <f t="shared" si="1"/>
        <v>0</v>
      </c>
    </row>
    <row r="31" spans="1:6" ht="15" customHeight="1">
      <c r="A31" s="10" t="s">
        <v>20</v>
      </c>
      <c r="B31" s="130">
        <v>0</v>
      </c>
      <c r="C31" s="11" t="str">
        <f t="shared" si="2"/>
        <v>Yabancı Dil Tazminatı</v>
      </c>
      <c r="D31" s="69">
        <f>ROUND(B31/F10*F11,2)</f>
        <v>0</v>
      </c>
      <c r="E31" s="72" t="str">
        <f t="shared" si="0"/>
        <v>Yabancı Dil Tazminatı</v>
      </c>
      <c r="F31" s="69">
        <f t="shared" si="1"/>
        <v>0</v>
      </c>
    </row>
    <row r="32" spans="1:6" ht="15" customHeight="1">
      <c r="A32" s="10" t="s">
        <v>21</v>
      </c>
      <c r="B32" s="130">
        <v>0</v>
      </c>
      <c r="C32" s="11" t="str">
        <f t="shared" si="2"/>
        <v>Görev Tazminatı</v>
      </c>
      <c r="D32" s="69">
        <f>ROUND(B32/F10*F11,2)</f>
        <v>0</v>
      </c>
      <c r="E32" s="72" t="str">
        <f>A32</f>
        <v>Görev Tazminatı</v>
      </c>
      <c r="F32" s="69">
        <f t="shared" si="1"/>
        <v>0</v>
      </c>
    </row>
    <row r="33" spans="1:6" ht="15" customHeight="1">
      <c r="A33" s="10" t="s">
        <v>60</v>
      </c>
      <c r="B33" s="130">
        <v>0</v>
      </c>
      <c r="C33" s="11" t="str">
        <f t="shared" si="2"/>
        <v>Makam Tazminatı (Prof.)</v>
      </c>
      <c r="D33" s="69">
        <f>ROUND(B33/F10*F11,2)</f>
        <v>0</v>
      </c>
      <c r="E33" s="72" t="str">
        <f t="shared" si="0"/>
        <v>Makam Tazminatı (Prof.)</v>
      </c>
      <c r="F33" s="69">
        <f t="shared" si="1"/>
        <v>0</v>
      </c>
    </row>
    <row r="34" spans="1:6" ht="15" customHeight="1">
      <c r="A34" s="10" t="s">
        <v>63</v>
      </c>
      <c r="B34" s="130">
        <v>0</v>
      </c>
      <c r="C34" s="11" t="str">
        <f>A34</f>
        <v>Akademik Teşvik Ödeneği</v>
      </c>
      <c r="D34" s="69">
        <f>ROUND(B34/F10*F11,2)</f>
        <v>0</v>
      </c>
      <c r="E34" s="72" t="str">
        <f>A34</f>
        <v>Akademik Teşvik Ödeneği</v>
      </c>
      <c r="F34" s="69">
        <f t="shared" si="1"/>
        <v>0</v>
      </c>
    </row>
    <row r="35" spans="1:6" ht="15" customHeight="1">
      <c r="A35" s="10" t="s">
        <v>40</v>
      </c>
      <c r="B35" s="13">
        <v>0</v>
      </c>
      <c r="C35" s="11" t="str">
        <f t="shared" si="2"/>
        <v>Sendika Ödeneği</v>
      </c>
      <c r="D35" s="69">
        <f>B35</f>
        <v>0</v>
      </c>
      <c r="E35" s="72" t="str">
        <f t="shared" si="0"/>
        <v>Sendika Ödeneği</v>
      </c>
      <c r="F35" s="69">
        <f>B35-D35</f>
        <v>0</v>
      </c>
    </row>
    <row r="36" spans="1:6" ht="16.5" customHeight="1" thickBot="1">
      <c r="A36" s="134" t="s">
        <v>69</v>
      </c>
      <c r="B36" s="132">
        <f>SUM(B16:B35)</f>
        <v>23743.989999999998</v>
      </c>
      <c r="C36" s="75" t="str">
        <f t="shared" si="2"/>
        <v>Toplam</v>
      </c>
      <c r="D36" s="74">
        <f>SUM(D16:D35)</f>
        <v>14552.759999999998</v>
      </c>
      <c r="E36" s="76" t="str">
        <f t="shared" si="0"/>
        <v>Toplam</v>
      </c>
      <c r="F36" s="74">
        <f>SUM(F16:F35)</f>
        <v>9191.230000000001</v>
      </c>
    </row>
    <row r="37" spans="1:6" ht="15" customHeight="1">
      <c r="A37" s="14" t="s">
        <v>0</v>
      </c>
      <c r="B37" s="135">
        <v>1703.46</v>
      </c>
      <c r="C37" s="77" t="str">
        <f t="shared" si="2"/>
        <v>MYO Devlet Kes %11</v>
      </c>
      <c r="D37" s="78">
        <f>B37/30*F11</f>
        <v>1078.8580000000002</v>
      </c>
      <c r="E37" s="77" t="str">
        <f t="shared" si="0"/>
        <v>MYO Devlet Kes %11</v>
      </c>
      <c r="F37" s="78">
        <f>B37-D37</f>
        <v>624.6019999999999</v>
      </c>
    </row>
    <row r="38" spans="1:6" ht="15" customHeight="1">
      <c r="A38" s="15" t="s">
        <v>1</v>
      </c>
      <c r="B38" s="136">
        <v>1132.68</v>
      </c>
      <c r="C38" s="79" t="str">
        <f t="shared" si="2"/>
        <v>GSSP Devlet Kes % 7.5</v>
      </c>
      <c r="D38" s="13">
        <f>B38/30*F11</f>
        <v>717.364</v>
      </c>
      <c r="E38" s="79" t="str">
        <f t="shared" si="0"/>
        <v>GSSP Devlet Kes % 7.5</v>
      </c>
      <c r="F38" s="13">
        <f>B38-D38</f>
        <v>415.31600000000003</v>
      </c>
    </row>
    <row r="39" spans="1:10" ht="25.5">
      <c r="A39" s="113" t="s">
        <v>102</v>
      </c>
      <c r="B39" s="111">
        <f>B16+B17+B18+B19+B26+B28+B32+B33</f>
        <v>10882.58</v>
      </c>
      <c r="C39" s="133" t="s">
        <v>89</v>
      </c>
      <c r="D39" s="111">
        <f>IF(B39&gt;F9,B39*0.12,IF(B39&lt;F9,F9*0.12))/30*F13</f>
        <v>590.238</v>
      </c>
      <c r="E39" s="112"/>
      <c r="F39" s="114">
        <f>0-D39</f>
        <v>-590.238</v>
      </c>
      <c r="J39" s="150"/>
    </row>
    <row r="40" spans="1:6" ht="16.5" customHeight="1" thickBot="1">
      <c r="A40" s="73" t="s">
        <v>68</v>
      </c>
      <c r="B40" s="74">
        <f>B36+B37+B38</f>
        <v>26580.129999999997</v>
      </c>
      <c r="C40" s="75" t="str">
        <f t="shared" si="2"/>
        <v>Genel Toplam</v>
      </c>
      <c r="D40" s="74">
        <f>D36+D37+D38+D39</f>
        <v>16939.219999999998</v>
      </c>
      <c r="E40" s="75" t="str">
        <f t="shared" si="0"/>
        <v>Genel Toplam</v>
      </c>
      <c r="F40" s="74">
        <f>F36+F37+F38+F39</f>
        <v>9640.910000000003</v>
      </c>
    </row>
    <row r="41" spans="1:6" ht="12" customHeight="1">
      <c r="A41" s="247" t="s">
        <v>22</v>
      </c>
      <c r="B41" s="248"/>
      <c r="C41" s="249" t="s">
        <v>5</v>
      </c>
      <c r="D41" s="250"/>
      <c r="E41" s="235" t="s">
        <v>8</v>
      </c>
      <c r="F41" s="251"/>
    </row>
    <row r="42" spans="1:6" ht="12" customHeight="1" thickBot="1">
      <c r="A42" s="241"/>
      <c r="B42" s="242"/>
      <c r="C42" s="245"/>
      <c r="D42" s="246"/>
      <c r="E42" s="235"/>
      <c r="F42" s="251"/>
    </row>
    <row r="43" spans="1:6" ht="15" customHeight="1">
      <c r="A43" s="80" t="s">
        <v>72</v>
      </c>
      <c r="B43" s="81">
        <f>IF(B46&lt;=H20-B45,B45*0.15,IF(B46&lt;H20,((H20-B46)*0.15+(B45-(H20-B46))*0.2),IF(B46&lt;=H21-B45,B45*0.2,IF(B46&lt;H21,(H21-B46)*0.2+(B45-(H21-B46))*0.27,IF(B46&lt;=H22-B45,B45*0.27,IF(B46&lt;H22,(H22-B46)*0.27+(B45-(H22-B46))*0.35,B45*0.35))))))</f>
        <v>1095.1875</v>
      </c>
      <c r="C43" s="82" t="str">
        <f aca="true" t="shared" si="3" ref="C43:C49">A43</f>
        <v>Gelir Vergisi (Hesaplanan)</v>
      </c>
      <c r="D43" s="83">
        <f>IF(D46&lt;=H20-D45,D45*0.15,IF(D46&lt;H20,((H20-D46)*0.15+(D45-(H20-D46))*0.2),IF(D46&lt;=H21-D45,D45*0.2,IF(D46&lt;H21,(H21-D46)*0.2+(D45-(H21-D46))*0.27,IF(D46&lt;=H22-D45,D45*0.27,IF(D46&lt;H22,(H22-D46)*0.27+(D45-(H22-D46))*0.35,D45*0.35))))))</f>
        <v>666.5729999999998</v>
      </c>
      <c r="E43" s="84" t="str">
        <f aca="true" t="shared" si="4" ref="E43:E48">A43</f>
        <v>Gelir Vergisi (Hesaplanan)</v>
      </c>
      <c r="F43" s="85">
        <f aca="true" t="shared" si="5" ref="F43:F48">B43-D43</f>
        <v>428.61450000000025</v>
      </c>
    </row>
    <row r="44" spans="1:6" ht="15" customHeight="1">
      <c r="A44" s="86" t="s">
        <v>73</v>
      </c>
      <c r="B44" s="87">
        <f>IF((B43-F8)&gt;0,B43-F8,0)</f>
        <v>0</v>
      </c>
      <c r="C44" s="88" t="str">
        <f t="shared" si="3"/>
        <v>Gelir Vergisi (İst. Düşülen)</v>
      </c>
      <c r="D44" s="89">
        <f>IF((D43-F8)&gt;0,D43-F8,0)</f>
        <v>0</v>
      </c>
      <c r="E44" s="90" t="str">
        <f t="shared" si="4"/>
        <v>Gelir Vergisi (İst. Düşülen)</v>
      </c>
      <c r="F44" s="91">
        <f t="shared" si="5"/>
        <v>0</v>
      </c>
    </row>
    <row r="45" spans="1:6" ht="15" customHeight="1">
      <c r="A45" s="86" t="s">
        <v>92</v>
      </c>
      <c r="B45" s="81">
        <f>(B16+B17+B18+B19+B20+B21)-(B54+B55+B57)</f>
        <v>7301.25</v>
      </c>
      <c r="C45" s="124" t="str">
        <f t="shared" si="3"/>
        <v>Aylık Gelir Ver. Matrahı**</v>
      </c>
      <c r="D45" s="81">
        <f>(D16+D17+D18+D19+D20+D21)-(D54+D55+D57)</f>
        <v>4443.819999999999</v>
      </c>
      <c r="E45" s="90" t="str">
        <f t="shared" si="4"/>
        <v>Aylık Gelir Ver. Matrahı**</v>
      </c>
      <c r="F45" s="91">
        <f t="shared" si="5"/>
        <v>2857.430000000001</v>
      </c>
    </row>
    <row r="46" spans="1:6" ht="15" customHeight="1">
      <c r="A46" s="86" t="s">
        <v>65</v>
      </c>
      <c r="B46" s="17">
        <v>37986.32</v>
      </c>
      <c r="C46" s="82" t="str">
        <f t="shared" si="3"/>
        <v>Küm. Gelir Ver. Matrahı</v>
      </c>
      <c r="D46" s="83">
        <f>B46-F45</f>
        <v>35128.89</v>
      </c>
      <c r="E46" s="90" t="str">
        <f t="shared" si="4"/>
        <v>Küm. Gelir Ver. Matrahı</v>
      </c>
      <c r="F46" s="91">
        <f>B46-D46</f>
        <v>2857.4300000000003</v>
      </c>
    </row>
    <row r="47" spans="1:6" ht="15" customHeight="1">
      <c r="A47" s="86" t="s">
        <v>74</v>
      </c>
      <c r="B47" s="17">
        <f>ROUND(((B36-B22-B23)*0.00759),2)</f>
        <v>180.22</v>
      </c>
      <c r="C47" s="82" t="str">
        <f t="shared" si="3"/>
        <v>Damga Vergisi (Hesaplanan) </v>
      </c>
      <c r="D47" s="17">
        <f>ROUND(((D36-D22-D23)*0.00759),2)</f>
        <v>110.46</v>
      </c>
      <c r="E47" s="90" t="str">
        <f t="shared" si="4"/>
        <v>Damga Vergisi (Hesaplanan) </v>
      </c>
      <c r="F47" s="91">
        <f t="shared" si="5"/>
        <v>69.76</v>
      </c>
    </row>
    <row r="48" spans="1:6" ht="15" customHeight="1">
      <c r="A48" s="86" t="s">
        <v>75</v>
      </c>
      <c r="B48" s="92">
        <f>IF((B47-F7)&gt;0,B47-F7,0)</f>
        <v>78.4</v>
      </c>
      <c r="C48" s="88" t="str">
        <f t="shared" si="3"/>
        <v>Damga Vergisi (İst. Düşülen)</v>
      </c>
      <c r="D48" s="93">
        <f>IF((D47-F7)&gt;0,D47-F7,0)</f>
        <v>8.64</v>
      </c>
      <c r="E48" s="90" t="str">
        <f t="shared" si="4"/>
        <v>Damga Vergisi (İst. Düşülen)</v>
      </c>
      <c r="F48" s="91">
        <f t="shared" si="5"/>
        <v>69.76</v>
      </c>
    </row>
    <row r="49" spans="1:6" ht="16.5" customHeight="1" thickBot="1">
      <c r="A49" s="73" t="s">
        <v>23</v>
      </c>
      <c r="B49" s="74">
        <f>B44+B48</f>
        <v>78.4</v>
      </c>
      <c r="C49" s="75" t="str">
        <f t="shared" si="3"/>
        <v>Vergiler Toplamı</v>
      </c>
      <c r="D49" s="94">
        <f>D44+D48</f>
        <v>8.64</v>
      </c>
      <c r="E49" s="76" t="str">
        <f>A49</f>
        <v>Vergiler Toplamı</v>
      </c>
      <c r="F49" s="74">
        <f>F44+F48</f>
        <v>69.76</v>
      </c>
    </row>
    <row r="50" spans="1:6" ht="12" customHeight="1">
      <c r="A50" s="239" t="s">
        <v>24</v>
      </c>
      <c r="B50" s="240"/>
      <c r="C50" s="243" t="s">
        <v>67</v>
      </c>
      <c r="D50" s="244"/>
      <c r="E50" s="216" t="s">
        <v>8</v>
      </c>
      <c r="F50" s="217"/>
    </row>
    <row r="51" spans="1:6" ht="12" customHeight="1" thickBot="1">
      <c r="A51" s="241"/>
      <c r="B51" s="242"/>
      <c r="C51" s="245"/>
      <c r="D51" s="246"/>
      <c r="E51" s="218"/>
      <c r="F51" s="219"/>
    </row>
    <row r="52" spans="1:6" ht="15" customHeight="1">
      <c r="A52" s="14" t="str">
        <f>A37</f>
        <v>MYO Devlet Kes %11</v>
      </c>
      <c r="B52" s="78">
        <f>B37</f>
        <v>1703.46</v>
      </c>
      <c r="C52" s="79" t="str">
        <f aca="true" t="shared" si="6" ref="C52:C57">A52</f>
        <v>MYO Devlet Kes %11</v>
      </c>
      <c r="D52" s="13">
        <f>ROUND((B52/30*F11),2)</f>
        <v>1078.86</v>
      </c>
      <c r="E52" s="95" t="str">
        <f aca="true" t="shared" si="7" ref="E52:E57">A52</f>
        <v>MYO Devlet Kes %11</v>
      </c>
      <c r="F52" s="78">
        <f aca="true" t="shared" si="8" ref="F52:F57">B52-D52</f>
        <v>624.6000000000001</v>
      </c>
    </row>
    <row r="53" spans="1:6" ht="15" customHeight="1">
      <c r="A53" s="15" t="str">
        <f>A38</f>
        <v>GSSP Devlet Kes % 7.5</v>
      </c>
      <c r="B53" s="13">
        <f>B38</f>
        <v>1132.68</v>
      </c>
      <c r="C53" s="79" t="str">
        <f t="shared" si="6"/>
        <v>GSSP Devlet Kes % 7.5</v>
      </c>
      <c r="D53" s="13">
        <f>ROUND((B53/30*F11),2)</f>
        <v>717.36</v>
      </c>
      <c r="E53" s="96" t="str">
        <f t="shared" si="7"/>
        <v>GSSP Devlet Kes % 7.5</v>
      </c>
      <c r="F53" s="13">
        <f t="shared" si="8"/>
        <v>415.32000000000005</v>
      </c>
    </row>
    <row r="54" spans="1:6" ht="15" customHeight="1">
      <c r="A54" s="15" t="s">
        <v>2</v>
      </c>
      <c r="B54" s="137">
        <v>979.43</v>
      </c>
      <c r="C54" s="79" t="str">
        <f t="shared" si="6"/>
        <v>MYO Şahıs Kes % 9</v>
      </c>
      <c r="D54" s="13">
        <f>ROUND((B54/30*F11),2)</f>
        <v>620.31</v>
      </c>
      <c r="E54" s="96" t="str">
        <f t="shared" si="7"/>
        <v>MYO Şahıs Kes % 9</v>
      </c>
      <c r="F54" s="13">
        <f t="shared" si="8"/>
        <v>359.12</v>
      </c>
    </row>
    <row r="55" spans="1:6" ht="15" customHeight="1">
      <c r="A55" s="15" t="s">
        <v>45</v>
      </c>
      <c r="B55" s="137">
        <v>544.13</v>
      </c>
      <c r="C55" s="79" t="str">
        <f t="shared" si="6"/>
        <v>GSSP Şahıs Kes % 5</v>
      </c>
      <c r="D55" s="13">
        <f>ROUND((B55/30*F11),2)</f>
        <v>344.62</v>
      </c>
      <c r="E55" s="96" t="str">
        <f t="shared" si="7"/>
        <v>GSSP Şahıs Kes % 5</v>
      </c>
      <c r="F55" s="13">
        <f>B55-D55</f>
        <v>199.51</v>
      </c>
    </row>
    <row r="56" spans="1:6" ht="25.5">
      <c r="A56" s="113"/>
      <c r="B56" s="115"/>
      <c r="C56" s="133" t="s">
        <v>89</v>
      </c>
      <c r="D56" s="111">
        <f>D39</f>
        <v>590.238</v>
      </c>
      <c r="E56" s="112" t="str">
        <f>C56</f>
        <v>GSSP  %12 (Çalışılmayan Gün Sayısını Kurum Öder)</v>
      </c>
      <c r="F56" s="114">
        <f>F39</f>
        <v>-590.238</v>
      </c>
    </row>
    <row r="57" spans="1:6" ht="15" customHeight="1">
      <c r="A57" s="15" t="s">
        <v>44</v>
      </c>
      <c r="B57" s="16">
        <v>0</v>
      </c>
      <c r="C57" s="79" t="str">
        <f t="shared" si="6"/>
        <v>Sendika Kes</v>
      </c>
      <c r="D57" s="13">
        <f>B57</f>
        <v>0</v>
      </c>
      <c r="E57" s="96" t="str">
        <f t="shared" si="7"/>
        <v>Sendika Kes</v>
      </c>
      <c r="F57" s="13">
        <f t="shared" si="8"/>
        <v>0</v>
      </c>
    </row>
    <row r="58" spans="1:6" ht="15" customHeight="1">
      <c r="A58" s="15" t="s">
        <v>59</v>
      </c>
      <c r="B58" s="16">
        <v>0</v>
      </c>
      <c r="C58" s="79" t="str">
        <f>A58</f>
        <v>Bireysel Emeklilik</v>
      </c>
      <c r="D58" s="13">
        <f>B58</f>
        <v>0</v>
      </c>
      <c r="E58" s="96" t="str">
        <f>A58</f>
        <v>Bireysel Emeklilik</v>
      </c>
      <c r="F58" s="13">
        <f>B58-D58</f>
        <v>0</v>
      </c>
    </row>
    <row r="59" spans="1:6" ht="15" customHeight="1">
      <c r="A59" s="15" t="s">
        <v>25</v>
      </c>
      <c r="B59" s="16">
        <v>0</v>
      </c>
      <c r="C59" s="79" t="str">
        <f>A59</f>
        <v>İcra</v>
      </c>
      <c r="D59" s="13">
        <f>B59</f>
        <v>0</v>
      </c>
      <c r="E59" s="96" t="str">
        <f>A59</f>
        <v>İcra</v>
      </c>
      <c r="F59" s="13">
        <f>B59-D59</f>
        <v>0</v>
      </c>
    </row>
    <row r="60" spans="1:6" ht="16.5" customHeight="1" thickBot="1">
      <c r="A60" s="73" t="s">
        <v>69</v>
      </c>
      <c r="B60" s="74">
        <f>SUM(B52:B59)</f>
        <v>4359.7</v>
      </c>
      <c r="C60" s="75" t="str">
        <f>A60</f>
        <v>Toplam</v>
      </c>
      <c r="D60" s="97">
        <f>SUM(D52:D59)</f>
        <v>3351.388</v>
      </c>
      <c r="E60" s="76" t="str">
        <f>A60</f>
        <v>Toplam</v>
      </c>
      <c r="F60" s="74">
        <f>SUM(F52:F59)</f>
        <v>1008.3119999999999</v>
      </c>
    </row>
    <row r="61" spans="1:6" ht="16.5" customHeight="1" thickBot="1">
      <c r="A61" s="98" t="s">
        <v>41</v>
      </c>
      <c r="B61" s="99">
        <f>B49+B60</f>
        <v>4438.099999999999</v>
      </c>
      <c r="C61" s="100" t="str">
        <f>A61</f>
        <v>Genel Kesinti Toplamı</v>
      </c>
      <c r="D61" s="101">
        <f>D49+D60</f>
        <v>3360.028</v>
      </c>
      <c r="E61" s="100" t="str">
        <f>A61</f>
        <v>Genel Kesinti Toplamı</v>
      </c>
      <c r="F61" s="102">
        <f>F49+F60</f>
        <v>1078.072</v>
      </c>
    </row>
    <row r="62" spans="1:6" ht="16.5" customHeight="1" thickBot="1">
      <c r="A62" s="103" t="s">
        <v>42</v>
      </c>
      <c r="B62" s="104">
        <f>B40-B61</f>
        <v>22142.03</v>
      </c>
      <c r="C62" s="105" t="s">
        <v>43</v>
      </c>
      <c r="D62" s="106">
        <f>D40-D61</f>
        <v>13579.191999999997</v>
      </c>
      <c r="E62" s="107" t="s">
        <v>71</v>
      </c>
      <c r="F62" s="108">
        <f>B62-D62</f>
        <v>8562.838000000002</v>
      </c>
    </row>
    <row r="63" spans="1:8" ht="15" customHeight="1">
      <c r="A63" s="18"/>
      <c r="B63" s="19"/>
      <c r="C63" s="11"/>
      <c r="D63" s="20"/>
      <c r="E63" s="11"/>
      <c r="F63" s="21"/>
      <c r="H63" s="116"/>
    </row>
    <row r="64" spans="1:6" ht="15" customHeight="1">
      <c r="A64" s="22"/>
      <c r="B64" s="19"/>
      <c r="C64" s="23"/>
      <c r="D64" s="24"/>
      <c r="E64" s="23"/>
      <c r="F64" s="19"/>
    </row>
    <row r="65" spans="1:6" ht="15" customHeight="1">
      <c r="A65" s="227" t="s">
        <v>83</v>
      </c>
      <c r="B65" s="227"/>
      <c r="C65" s="228" t="s">
        <v>34</v>
      </c>
      <c r="D65" s="228"/>
      <c r="E65" s="228" t="s">
        <v>84</v>
      </c>
      <c r="F65" s="228"/>
    </row>
    <row r="66" spans="1:6" ht="15" customHeight="1">
      <c r="A66" s="229"/>
      <c r="B66" s="229"/>
      <c r="C66" s="230"/>
      <c r="D66" s="230"/>
      <c r="E66" s="238"/>
      <c r="F66" s="238"/>
    </row>
    <row r="67" spans="1:6" ht="15" customHeight="1">
      <c r="A67" s="226">
        <v>9</v>
      </c>
      <c r="B67" s="226"/>
      <c r="C67" s="226">
        <v>11</v>
      </c>
      <c r="D67" s="226"/>
      <c r="E67" s="226">
        <v>13</v>
      </c>
      <c r="F67" s="226"/>
    </row>
    <row r="68" spans="1:6" ht="16.5" customHeight="1">
      <c r="A68" s="226">
        <v>10</v>
      </c>
      <c r="B68" s="226"/>
      <c r="C68" s="226">
        <v>12</v>
      </c>
      <c r="D68" s="226"/>
      <c r="E68" s="226">
        <v>14</v>
      </c>
      <c r="F68" s="226"/>
    </row>
    <row r="69" spans="1:6" ht="16.5" customHeight="1">
      <c r="A69" s="27"/>
      <c r="C69" s="26"/>
      <c r="D69" s="26"/>
      <c r="F69" s="26"/>
    </row>
  </sheetData>
  <sheetProtection insertColumns="0" insertRows="0"/>
  <protectedRanges>
    <protectedRange sqref="F12:F13" name="Aralık1"/>
  </protectedRanges>
  <mergeCells count="44">
    <mergeCell ref="D6:E6"/>
    <mergeCell ref="D10:E10"/>
    <mergeCell ref="B3:C3"/>
    <mergeCell ref="B4:C4"/>
    <mergeCell ref="B6:C6"/>
    <mergeCell ref="B7:C7"/>
    <mergeCell ref="D8:E8"/>
    <mergeCell ref="D5:E5"/>
    <mergeCell ref="D7:E7"/>
    <mergeCell ref="B5:C5"/>
    <mergeCell ref="B8:C8"/>
    <mergeCell ref="B11:C11"/>
    <mergeCell ref="B10:C10"/>
    <mergeCell ref="D9:E9"/>
    <mergeCell ref="E41:F42"/>
    <mergeCell ref="A1:F1"/>
    <mergeCell ref="A2:F2"/>
    <mergeCell ref="D3:E3"/>
    <mergeCell ref="D4:E4"/>
    <mergeCell ref="A14:B15"/>
    <mergeCell ref="C68:D68"/>
    <mergeCell ref="E66:F66"/>
    <mergeCell ref="A50:B51"/>
    <mergeCell ref="C50:D51"/>
    <mergeCell ref="E67:F67"/>
    <mergeCell ref="A41:B42"/>
    <mergeCell ref="C41:D42"/>
    <mergeCell ref="A66:B66"/>
    <mergeCell ref="A67:B67"/>
    <mergeCell ref="C66:D66"/>
    <mergeCell ref="C67:D67"/>
    <mergeCell ref="A13:E13"/>
    <mergeCell ref="E14:F15"/>
    <mergeCell ref="C14:D15"/>
    <mergeCell ref="E50:F51"/>
    <mergeCell ref="B9:C9"/>
    <mergeCell ref="H9:N9"/>
    <mergeCell ref="H7:N8"/>
    <mergeCell ref="B12:C12"/>
    <mergeCell ref="E68:F68"/>
    <mergeCell ref="A68:B68"/>
    <mergeCell ref="A65:B65"/>
    <mergeCell ref="C65:D65"/>
    <mergeCell ref="E65:F65"/>
  </mergeCells>
  <printOptions/>
  <pageMargins left="0.7" right="0.7" top="0.75" bottom="0.75" header="0.3" footer="0.3"/>
  <pageSetup fitToHeight="1" fitToWidth="1" horizontalDpi="600" verticalDpi="600" orientation="portrait" paperSize="9" scale="69" r:id="rId1"/>
  <headerFooter alignWithMargins="0">
    <oddFooter>&amp;Cv.3, 07.09.2023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2022-06-14T06:28:01Z</cp:lastPrinted>
  <dcterms:created xsi:type="dcterms:W3CDTF">2004-09-21T06:34:34Z</dcterms:created>
  <dcterms:modified xsi:type="dcterms:W3CDTF">2023-09-08T07:30:08Z</dcterms:modified>
  <cp:category/>
  <cp:version/>
  <cp:contentType/>
  <cp:contentStatus/>
</cp:coreProperties>
</file>