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Üc. İzin-Kıst Ask.BYY" sheetId="2" r:id="rId2"/>
  </sheets>
  <definedNames>
    <definedName name="_xlnm.Print_Area" localSheetId="1">'5510- Üc. İzin-Kıst Ask.BYY'!$A$1:$F$66</definedName>
  </definedNames>
  <calcPr fullCalcOnLoad="1"/>
</workbook>
</file>

<file path=xl/sharedStrings.xml><?xml version="1.0" encoding="utf-8"?>
<sst xmlns="http://schemas.openxmlformats.org/spreadsheetml/2006/main" count="119" uniqueCount="106">
  <si>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</si>
  <si>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</si>
  <si>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</si>
  <si>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</si>
  <si>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</si>
  <si>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</si>
  <si>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</si>
  <si>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</si>
  <si>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</si>
  <si>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</si>
  <si>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</si>
  <si>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</si>
  <si>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</si>
  <si>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</si>
  <si>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</si>
  <si>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</si>
  <si>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</si>
  <si>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</si>
  <si>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</si>
  <si>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</si>
  <si>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</si>
  <si>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</si>
  <si>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</si>
  <si>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</si>
  <si>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</si>
  <si>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</si>
  <si>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</si>
  <si>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</si>
  <si>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</si>
  <si>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</si>
  <si>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</si>
  <si>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</si>
  <si>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</si>
  <si>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</si>
  <si>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</si>
  <si>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</si>
  <si>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</si>
  <si>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</si>
  <si>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</si>
  <si>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</si>
  <si>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</si>
  <si>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</si>
  <si>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</si>
  <si>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</si>
  <si>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</si>
  <si>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</si>
  <si>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</si>
  <si>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</si>
  <si>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</si>
  <si>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</si>
  <si>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</si>
  <si>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</si>
  <si>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</si>
  <si>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</si>
  <si>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</si>
  <si>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</si>
  <si>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</si>
  <si>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5510- Kıst Maaş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</si>
  <si>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</si>
  <si>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</si>
  <si>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</si>
  <si>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</si>
  <si>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</si>
  <si>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</si>
  <si>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</si>
  <si>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</si>
  <si>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</si>
  <si>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</si>
  <si>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</si>
  <si>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</si>
  <si>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</si>
  <si>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Mayıs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</si>
  <si>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</si>
  <si>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</si>
  <si>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</si>
  <si>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</si>
  <si>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</si>
  <si>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</si>
  <si>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</si>
  <si>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</si>
  <si>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</si>
  <si>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</si>
  <si>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</si>
  <si>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</si>
  <si>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</si>
  <si>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</si>
  <si>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</si>
  <si>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</si>
  <si>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</si>
  <si>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Kefalet Aidatı</t>
  </si>
  <si>
    <t>Doğum Tarihi</t>
  </si>
  <si>
    <r>
      <t>Ücretsiz İzin</t>
    </r>
    <r>
      <rPr>
        <b/>
        <sz val="9"/>
        <color indexed="10"/>
        <rFont val="Times New Roman"/>
        <family val="1"/>
      </rPr>
      <t>***</t>
    </r>
    <r>
      <rPr>
        <b/>
        <sz val="9"/>
        <rFont val="Times New Roman"/>
        <family val="1"/>
      </rPr>
      <t xml:space="preserve">  (Askerlik-BYY)</t>
    </r>
  </si>
  <si>
    <t>Damga Vergisi İstisna Tutarı</t>
  </si>
  <si>
    <r>
      <t>Aylık Gelir Ver. Matrahı</t>
    </r>
    <r>
      <rPr>
        <sz val="10"/>
        <color indexed="10"/>
        <rFont val="Times New Roman"/>
        <family val="1"/>
      </rPr>
      <t>**</t>
    </r>
  </si>
  <si>
    <t>*** Askerlik BYY (Bakmakla Yükümlüsü Yok), 5510 Görevden Ayrılma Kıst Ay Şablonu ile Aynı Şablondur.</t>
  </si>
  <si>
    <r>
      <t>Gelir Vergisi İstisna Tutarı</t>
    </r>
    <r>
      <rPr>
        <b/>
        <sz val="11"/>
        <color indexed="10"/>
        <rFont val="Times New Roman"/>
        <family val="1"/>
      </rPr>
      <t>*</t>
    </r>
  </si>
  <si>
    <t>Unvanı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</si>
  <si>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</si>
  <si>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</si>
  <si>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</si>
  <si>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</si>
  <si>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</si>
  <si>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</si>
  <si>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</si>
  <si>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Ek Ödeme (375 KHK)</t>
  </si>
  <si>
    <t>Ek: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</si>
</sst>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</numFmts>
  <fonts count="68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sz val="9"/>
      <name val="Times New Roman Tur"/>
      <family val="1"/>
    </font>
    <font>
      <b/>
      <sz val="11"/>
      <name val="Times New Roman Tur"/>
      <family val="0"/>
    </font>
    <font>
      <b/>
      <sz val="9"/>
      <name val="Times New Roman"/>
      <family val="1"/>
    </font>
    <font>
      <b/>
      <sz val="9"/>
      <name val="Times New Roman Tur"/>
      <family val="0"/>
    </font>
    <font>
      <sz val="10"/>
      <name val="Times New Roman"/>
      <family val="1"/>
    </font>
    <font>
      <sz val="14"/>
      <name val="Times New Roman Tur"/>
      <family val="1"/>
    </font>
    <font>
      <sz val="11"/>
      <name val="Times New Roman Tur"/>
      <family val="0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 Tu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10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rgb="FFFF0000"/>
      <name val="Times New Roman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/>
      <protection locked="0"/>
    </xf>
    <xf numFmtId="181" fontId="4" fillId="0" borderId="12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81" fontId="4" fillId="0" borderId="14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81" fontId="4" fillId="0" borderId="14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/>
      <protection locked="0"/>
    </xf>
    <xf numFmtId="181" fontId="1" fillId="0" borderId="14" xfId="0" applyNumberFormat="1" applyFont="1" applyFill="1" applyBorder="1" applyAlignment="1" applyProtection="1">
      <alignment/>
      <protection locked="0"/>
    </xf>
    <xf numFmtId="181" fontId="8" fillId="0" borderId="14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2" fontId="10" fillId="0" borderId="0" xfId="0" applyNumberFormat="1" applyFont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/>
      <protection/>
    </xf>
    <xf numFmtId="180" fontId="1" fillId="0" borderId="21" xfId="0" applyNumberFormat="1" applyFont="1" applyBorder="1" applyAlignment="1" applyProtection="1">
      <alignment/>
      <protection/>
    </xf>
    <xf numFmtId="181" fontId="1" fillId="0" borderId="14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1" fontId="1" fillId="0" borderId="12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0" fontId="1" fillId="0" borderId="13" xfId="0" applyNumberFormat="1" applyFont="1" applyBorder="1" applyAlignment="1" applyProtection="1">
      <alignment/>
      <protection/>
    </xf>
    <xf numFmtId="180" fontId="2" fillId="0" borderId="22" xfId="0" applyNumberFormat="1" applyFont="1" applyBorder="1" applyAlignment="1" applyProtection="1">
      <alignment/>
      <protection/>
    </xf>
    <xf numFmtId="181" fontId="2" fillId="0" borderId="23" xfId="0" applyNumberFormat="1" applyFont="1" applyBorder="1" applyAlignment="1" applyProtection="1">
      <alignment/>
      <protection/>
    </xf>
    <xf numFmtId="180" fontId="2" fillId="0" borderId="24" xfId="0" applyNumberFormat="1" applyFont="1" applyBorder="1" applyAlignment="1" applyProtection="1">
      <alignment/>
      <protection/>
    </xf>
    <xf numFmtId="180" fontId="1" fillId="0" borderId="21" xfId="0" applyNumberFormat="1" applyFont="1" applyBorder="1" applyAlignment="1" applyProtection="1">
      <alignment/>
      <protection/>
    </xf>
    <xf numFmtId="181" fontId="1" fillId="0" borderId="12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/>
      <protection/>
    </xf>
    <xf numFmtId="181" fontId="1" fillId="0" borderId="14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left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80" fontId="8" fillId="0" borderId="13" xfId="0" applyNumberFormat="1" applyFont="1" applyBorder="1" applyAlignment="1" applyProtection="1">
      <alignment horizontal="left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/>
      <protection/>
    </xf>
    <xf numFmtId="181" fontId="2" fillId="0" borderId="22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0" fontId="1" fillId="0" borderId="13" xfId="0" applyNumberFormat="1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181" fontId="2" fillId="0" borderId="25" xfId="0" applyNumberFormat="1" applyFont="1" applyBorder="1" applyAlignment="1" applyProtection="1">
      <alignment/>
      <protection/>
    </xf>
    <xf numFmtId="180" fontId="2" fillId="0" borderId="26" xfId="0" applyNumberFormat="1" applyFont="1" applyBorder="1" applyAlignment="1" applyProtection="1">
      <alignment/>
      <protection/>
    </xf>
    <xf numFmtId="4" fontId="2" fillId="0" borderId="26" xfId="0" applyNumberFormat="1" applyFont="1" applyBorder="1" applyAlignment="1" applyProtection="1">
      <alignment/>
      <protection/>
    </xf>
    <xf numFmtId="180" fontId="2" fillId="0" borderId="26" xfId="0" applyNumberFormat="1" applyFont="1" applyBorder="1" applyAlignment="1" applyProtection="1">
      <alignment/>
      <protection/>
    </xf>
    <xf numFmtId="181" fontId="2" fillId="0" borderId="27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181" fontId="2" fillId="0" borderId="14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181" fontId="2" fillId="0" borderId="26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4" fontId="5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center"/>
      <protection/>
    </xf>
    <xf numFmtId="14" fontId="5" fillId="0" borderId="13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4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191" fontId="63" fillId="34" borderId="33" xfId="0" applyNumberFormat="1" applyFont="1" applyFill="1" applyBorder="1" applyAlignment="1">
      <alignment horizontal="left"/>
    </xf>
    <xf numFmtId="4" fontId="63" fillId="0" borderId="33" xfId="0" applyNumberFormat="1" applyFont="1" applyBorder="1" applyAlignment="1">
      <alignment/>
    </xf>
    <xf numFmtId="0" fontId="63" fillId="34" borderId="34" xfId="0" applyFont="1" applyFill="1" applyBorder="1" applyAlignment="1">
      <alignment/>
    </xf>
    <xf numFmtId="4" fontId="63" fillId="0" borderId="34" xfId="0" applyNumberFormat="1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181" fontId="7" fillId="0" borderId="14" xfId="0" applyNumberFormat="1" applyFont="1" applyBorder="1" applyAlignment="1" applyProtection="1">
      <alignment/>
      <protection locked="0"/>
    </xf>
    <xf numFmtId="180" fontId="2" fillId="0" borderId="13" xfId="0" applyNumberFormat="1" applyFont="1" applyBorder="1" applyAlignment="1" applyProtection="1">
      <alignment/>
      <protection/>
    </xf>
    <xf numFmtId="4" fontId="64" fillId="0" borderId="10" xfId="0" applyNumberFormat="1" applyFont="1" applyFill="1" applyBorder="1" applyAlignment="1" applyProtection="1">
      <alignment horizontal="center" vertical="center"/>
      <protection locked="0"/>
    </xf>
    <xf numFmtId="191" fontId="63" fillId="34" borderId="35" xfId="0" applyNumberFormat="1" applyFont="1" applyFill="1" applyBorder="1" applyAlignment="1">
      <alignment horizontal="left"/>
    </xf>
    <xf numFmtId="4" fontId="63" fillId="0" borderId="35" xfId="0" applyNumberFormat="1" applyFont="1" applyBorder="1" applyAlignment="1">
      <alignment/>
    </xf>
    <xf numFmtId="0" fontId="5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6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66" fillId="0" borderId="22" xfId="0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5" fillId="0" borderId="14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81" fontId="5" fillId="0" borderId="36" xfId="0" applyNumberFormat="1" applyFont="1" applyBorder="1" applyAlignment="1" applyProtection="1">
      <alignment horizontal="center" vertical="center"/>
      <protection locked="0"/>
    </xf>
    <xf numFmtId="181" fontId="5" fillId="0" borderId="37" xfId="0" applyNumberFormat="1" applyFont="1" applyBorder="1" applyAlignment="1" applyProtection="1">
      <alignment horizontal="center" vertical="center"/>
      <protection locked="0"/>
    </xf>
    <xf numFmtId="0" fontId="66" fillId="33" borderId="38" xfId="0" applyFont="1" applyFill="1" applyBorder="1" applyAlignment="1" applyProtection="1">
      <alignment horizontal="left" vertical="center"/>
      <protection locked="0"/>
    </xf>
    <xf numFmtId="0" fontId="66" fillId="33" borderId="39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14" fontId="5" fillId="0" borderId="13" xfId="0" applyNumberFormat="1" applyFont="1" applyBorder="1" applyAlignment="1" applyProtection="1">
      <alignment horizontal="center"/>
      <protection/>
    </xf>
    <xf numFmtId="14" fontId="5" fillId="0" borderId="0" xfId="0" applyNumberFormat="1" applyFont="1" applyBorder="1" applyAlignment="1" applyProtection="1">
      <alignment horizontal="center"/>
      <protection/>
    </xf>
    <xf numFmtId="14" fontId="5" fillId="0" borderId="14" xfId="0" applyNumberFormat="1" applyFont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5" borderId="36" xfId="0" applyFont="1" applyFill="1" applyBorder="1" applyAlignment="1" applyProtection="1">
      <alignment horizontal="left"/>
      <protection locked="0"/>
    </xf>
    <xf numFmtId="0" fontId="9" fillId="35" borderId="49" xfId="0" applyFont="1" applyFill="1" applyBorder="1" applyAlignment="1" applyProtection="1">
      <alignment horizontal="left"/>
      <protection locked="0"/>
    </xf>
    <xf numFmtId="0" fontId="9" fillId="35" borderId="31" xfId="0" applyFont="1" applyFill="1" applyBorder="1" applyAlignment="1" applyProtection="1">
      <alignment horizontal="left"/>
      <protection locked="0"/>
    </xf>
    <xf numFmtId="0" fontId="6" fillId="33" borderId="39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/>
    </xf>
    <xf numFmtId="0" fontId="6" fillId="33" borderId="31" xfId="0" applyFont="1" applyFill="1" applyBorder="1" applyAlignment="1" applyProtection="1">
      <alignment horizontal="left" vertical="center"/>
      <protection/>
    </xf>
    <xf numFmtId="0" fontId="63" fillId="34" borderId="50" xfId="0" applyFont="1" applyFill="1" applyBorder="1" applyAlignment="1">
      <alignment horizontal="center"/>
    </xf>
    <xf numFmtId="0" fontId="63" fillId="34" borderId="51" xfId="0" applyFont="1" applyFill="1" applyBorder="1" applyAlignment="1">
      <alignment horizontal="center"/>
    </xf>
    <xf numFmtId="0" fontId="14" fillId="35" borderId="0" xfId="0" applyFont="1" applyFill="1" applyAlignment="1" applyProtection="1">
      <alignment horizontal="left" wrapText="1"/>
      <protection locked="0"/>
    </xf>
    <xf numFmtId="0" fontId="6" fillId="33" borderId="52" xfId="0" applyFont="1" applyFill="1" applyBorder="1" applyAlignment="1" applyProtection="1">
      <alignment horizontal="left" vertical="center"/>
      <protection/>
    </xf>
    <xf numFmtId="0" fontId="6" fillId="33" borderId="53" xfId="0" applyFont="1" applyFill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center" vertical="center"/>
      <protection/>
    </xf>
    <xf numFmtId="180" fontId="2" fillId="0" borderId="24" xfId="0" applyNumberFormat="1" applyFont="1" applyBorder="1" applyAlignment="1" applyProtection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center" vertical="center"/>
      <protection/>
    </xf>
    <xf numFmtId="180" fontId="2" fillId="0" borderId="25" xfId="0" applyNumberFormat="1" applyFont="1" applyBorder="1" applyAlignment="1" applyProtection="1">
      <alignment horizontal="center" vertical="center"/>
      <protection/>
    </xf>
    <xf numFmtId="180" fontId="2" fillId="0" borderId="54" xfId="0" applyNumberFormat="1" applyFont="1" applyBorder="1" applyAlignment="1" applyProtection="1">
      <alignment horizontal="center" vertical="center"/>
      <protection/>
    </xf>
    <xf numFmtId="180" fontId="1" fillId="0" borderId="0" xfId="0" applyNumberFormat="1" applyFont="1" applyAlignment="1" applyProtection="1">
      <alignment/>
      <protection locked="0"/>
    </xf>
    <xf numFmtId="0" fontId="62" fillId="0" borderId="39" xfId="0" applyFont="1" applyFill="1" applyBorder="1" applyAlignment="1" applyProtection="1">
      <alignment horizontal="left" vertic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/>
    </xf>
    <xf numFmtId="180" fontId="2" fillId="0" borderId="12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/>
      <protection/>
    </xf>
    <xf numFmtId="180" fontId="2" fillId="0" borderId="13" xfId="0" applyNumberFormat="1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 applyProtection="1">
      <alignment horizontal="center" vertical="center" wrapText="1"/>
      <protection/>
    </xf>
    <xf numFmtId="180" fontId="2" fillId="0" borderId="24" xfId="0" applyNumberFormat="1" applyFont="1" applyBorder="1" applyAlignment="1" applyProtection="1">
      <alignment horizontal="center" vertical="center" wrapText="1"/>
      <protection/>
    </xf>
    <xf numFmtId="180" fontId="2" fillId="0" borderId="23" xfId="0" applyNumberFormat="1" applyFont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center" vertical="center" wrapText="1"/>
      <protection/>
    </xf>
    <xf numFmtId="180" fontId="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33" borderId="56" xfId="0" applyFont="1" applyFill="1" applyBorder="1" applyAlignment="1" applyProtection="1">
      <alignment horizontal="left" vertical="center"/>
      <protection/>
    </xf>
    <xf numFmtId="0" fontId="6" fillId="33" borderId="57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62" fillId="0" borderId="4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="120" zoomScaleNormal="120" workbookViewId="0" topLeftCell="A4">
      <selection activeCell="C47" sqref="C47"/>
    </sheetView>
  </sheetViews>
  <sheetFormatPr defaultColWidth="9.140625" defaultRowHeight="19.5" customHeight="1"/>
  <cols>
    <col min="1" max="1" width="13.7109375" style="31" customWidth="1"/>
    <col min="2" max="2" width="17.28125" style="31" customWidth="1"/>
    <col min="3" max="3" width="16.8515625" style="31" customWidth="1"/>
    <col min="4" max="4" width="14.8515625" style="31" customWidth="1"/>
    <col min="5" max="5" width="10.57421875" style="31" customWidth="1"/>
    <col min="6" max="6" width="17.7109375" style="31" customWidth="1"/>
    <col min="7" max="13" width="9.140625" style="31" customWidth="1"/>
    <col min="14" max="14" width="14.28125" style="31" bestFit="1" customWidth="1"/>
    <col min="15" max="16384" width="9.140625" style="31" customWidth="1"/>
  </cols>
  <sheetData>
    <row r="1" spans="1:6" ht="15" customHeight="1">
      <c r="A1" s="193" t="s">
        <v>26</v>
      </c>
      <c r="B1" s="194"/>
      <c r="C1" s="194"/>
      <c r="D1" s="194"/>
      <c r="E1" s="194"/>
      <c r="F1" s="195"/>
    </row>
    <row r="2" spans="1:6" ht="15" customHeight="1">
      <c r="A2" s="164" t="s">
        <v>27</v>
      </c>
      <c r="B2" s="165"/>
      <c r="C2" s="165"/>
      <c r="D2" s="165"/>
      <c r="E2" s="165"/>
      <c r="F2" s="166"/>
    </row>
    <row r="3" spans="1:6" ht="15" customHeight="1">
      <c r="A3" s="164" t="s">
        <v>28</v>
      </c>
      <c r="B3" s="165"/>
      <c r="C3" s="165"/>
      <c r="D3" s="165"/>
      <c r="E3" s="165"/>
      <c r="F3" s="166"/>
    </row>
    <row r="4" spans="1:6" ht="15" customHeight="1">
      <c r="A4" s="89"/>
      <c r="B4" s="90"/>
      <c r="C4" s="90"/>
      <c r="D4" s="90"/>
      <c r="E4" s="90"/>
      <c r="F4" s="91"/>
    </row>
    <row r="5" spans="1:6" ht="15" customHeight="1">
      <c r="A5" s="92" t="s">
        <v>29</v>
      </c>
      <c r="B5" s="93"/>
      <c r="C5" s="94" t="s">
        <v>30</v>
      </c>
      <c r="D5" s="94"/>
      <c r="E5" s="94"/>
      <c r="F5" s="95">
        <f ca="1">NOW()</f>
        <v>45161.608072337964</v>
      </c>
    </row>
    <row r="6" spans="1:6" ht="15" customHeight="1">
      <c r="A6" s="92" t="s">
        <v>31</v>
      </c>
      <c r="B6" s="93"/>
      <c r="C6" s="94" t="s">
        <v>30</v>
      </c>
      <c r="D6" s="94"/>
      <c r="E6" s="94"/>
      <c r="F6" s="96"/>
    </row>
    <row r="7" spans="1:6" ht="15" customHeight="1">
      <c r="A7" s="34"/>
      <c r="B7" s="32"/>
      <c r="C7" s="32"/>
      <c r="D7" s="32"/>
      <c r="E7" s="32"/>
      <c r="F7" s="33"/>
    </row>
    <row r="8" spans="1:6" ht="19.5" customHeight="1">
      <c r="A8" s="196" t="s">
        <v>98</v>
      </c>
      <c r="B8" s="197"/>
      <c r="C8" s="197"/>
      <c r="D8" s="197"/>
      <c r="E8" s="197"/>
      <c r="F8" s="198"/>
    </row>
    <row r="9" spans="1:6" ht="19.5" customHeight="1">
      <c r="A9" s="199"/>
      <c r="B9" s="200"/>
      <c r="C9" s="200"/>
      <c r="D9" s="200"/>
      <c r="E9" s="200"/>
      <c r="F9" s="201"/>
    </row>
    <row r="10" spans="1:10" ht="19.5" customHeight="1">
      <c r="A10" s="202" t="s">
        <v>62</v>
      </c>
      <c r="B10" s="203"/>
      <c r="C10" s="203"/>
      <c r="D10" s="97">
        <f>'5510- Üc. İzin-Kıst Ask.BYY'!B6</f>
        <v>1</v>
      </c>
      <c r="E10" s="97">
        <f>'5510- Üc. İzin-Kıst Ask.BYY'!B3</f>
        <v>2</v>
      </c>
      <c r="F10" s="98">
        <f>'5510- Üc. İzin-Kıst Ask.BYY'!B4</f>
        <v>3</v>
      </c>
      <c r="G10" s="35"/>
      <c r="H10" s="35"/>
      <c r="I10" s="35"/>
      <c r="J10" s="35"/>
    </row>
    <row r="11" spans="1:6" ht="19.5" customHeight="1">
      <c r="A11" s="187" t="s">
        <v>77</v>
      </c>
      <c r="B11" s="188"/>
      <c r="C11" s="188"/>
      <c r="D11" s="188"/>
      <c r="E11" s="188"/>
      <c r="F11" s="189"/>
    </row>
    <row r="12" spans="1:6" ht="19.5" customHeight="1">
      <c r="A12" s="99"/>
      <c r="B12" s="100"/>
      <c r="C12" s="100"/>
      <c r="D12" s="100"/>
      <c r="E12" s="100"/>
      <c r="F12" s="101"/>
    </row>
    <row r="13" spans="1:14" ht="15" customHeight="1">
      <c r="A13" s="190"/>
      <c r="B13" s="191"/>
      <c r="C13" s="191"/>
      <c r="D13" s="191"/>
      <c r="E13" s="191"/>
      <c r="F13" s="192"/>
      <c r="N13" s="36"/>
    </row>
    <row r="14" spans="1:6" ht="15" customHeight="1">
      <c r="A14" s="99"/>
      <c r="B14" s="100"/>
      <c r="C14" s="100"/>
      <c r="D14" s="100"/>
      <c r="E14" s="165" t="s">
        <v>33</v>
      </c>
      <c r="F14" s="166"/>
    </row>
    <row r="15" spans="1:6" ht="15" customHeight="1">
      <c r="A15" s="99"/>
      <c r="B15" s="100"/>
      <c r="C15" s="100"/>
      <c r="D15" s="100"/>
      <c r="E15" s="165" t="s">
        <v>34</v>
      </c>
      <c r="F15" s="166"/>
    </row>
    <row r="16" spans="1:6" ht="15" customHeight="1">
      <c r="A16" s="99"/>
      <c r="B16" s="100"/>
      <c r="C16" s="100"/>
      <c r="D16" s="100"/>
      <c r="E16" s="165"/>
      <c r="F16" s="166"/>
    </row>
    <row r="17" spans="1:6" ht="15" customHeight="1">
      <c r="A17" s="99"/>
      <c r="B17" s="100"/>
      <c r="C17" s="100"/>
      <c r="D17" s="100"/>
      <c r="E17" s="149">
        <f>'5510- Üc. İzin-Kıst Ask.BYY'!C64</f>
        <v>11</v>
      </c>
      <c r="F17" s="150"/>
    </row>
    <row r="18" spans="1:6" ht="15">
      <c r="A18" s="99"/>
      <c r="B18" s="100"/>
      <c r="C18" s="100"/>
      <c r="D18" s="100"/>
      <c r="E18" s="149">
        <f>'5510- Üc. İzin-Kıst Ask.BYY'!C65</f>
        <v>12</v>
      </c>
      <c r="F18" s="150"/>
    </row>
    <row r="19" spans="1:6" ht="19.5" customHeight="1">
      <c r="A19" s="99"/>
      <c r="B19" s="100"/>
      <c r="C19" s="100"/>
      <c r="D19" s="100"/>
      <c r="E19" s="100"/>
      <c r="F19" s="88"/>
    </row>
    <row r="20" spans="1:6" ht="15" customHeight="1">
      <c r="A20" s="164" t="s">
        <v>35</v>
      </c>
      <c r="B20" s="165"/>
      <c r="C20" s="165"/>
      <c r="D20" s="165"/>
      <c r="E20" s="165"/>
      <c r="F20" s="166"/>
    </row>
    <row r="21" spans="1:6" ht="15" customHeight="1">
      <c r="A21" s="167">
        <f>F5</f>
        <v>45161.608072337964</v>
      </c>
      <c r="B21" s="168"/>
      <c r="C21" s="168"/>
      <c r="D21" s="168"/>
      <c r="E21" s="168"/>
      <c r="F21" s="169"/>
    </row>
    <row r="22" spans="1:6" ht="15" customHeight="1">
      <c r="A22" s="103"/>
      <c r="B22" s="104"/>
      <c r="C22" s="104"/>
      <c r="D22" s="104"/>
      <c r="E22" s="104"/>
      <c r="F22" s="95"/>
    </row>
    <row r="23" spans="1:6" ht="15" customHeight="1">
      <c r="A23" s="103"/>
      <c r="B23" s="104"/>
      <c r="C23" s="104"/>
      <c r="D23" s="104"/>
      <c r="E23" s="104"/>
      <c r="F23" s="95"/>
    </row>
    <row r="24" spans="1:6" ht="15" customHeight="1">
      <c r="A24" s="170">
        <f>'5510- Üc. İzin-Kıst Ask.BYY'!E64</f>
        <v>13</v>
      </c>
      <c r="B24" s="171"/>
      <c r="C24" s="171"/>
      <c r="D24" s="171"/>
      <c r="E24" s="171"/>
      <c r="F24" s="172"/>
    </row>
    <row r="25" spans="1:6" ht="15" customHeight="1">
      <c r="A25" s="170">
        <f>'5510- Üc. İzin-Kıst Ask.BYY'!E65</f>
        <v>14</v>
      </c>
      <c r="B25" s="171"/>
      <c r="C25" s="171"/>
      <c r="D25" s="171"/>
      <c r="E25" s="171"/>
      <c r="F25" s="172"/>
    </row>
    <row r="26" spans="1:6" ht="27.75" customHeight="1" thickBot="1">
      <c r="A26" s="106"/>
      <c r="B26" s="94"/>
      <c r="C26" s="94"/>
      <c r="D26" s="94"/>
      <c r="E26" s="94"/>
      <c r="F26" s="96"/>
    </row>
    <row r="27" spans="1:6" ht="18" customHeight="1">
      <c r="A27" s="173" t="s">
        <v>36</v>
      </c>
      <c r="B27" s="174"/>
      <c r="C27" s="174"/>
      <c r="D27" s="174"/>
      <c r="E27" s="175"/>
      <c r="F27" s="176"/>
    </row>
    <row r="28" spans="1:6" ht="15" customHeight="1">
      <c r="A28" s="177" t="s">
        <v>37</v>
      </c>
      <c r="B28" s="178"/>
      <c r="C28" s="181" t="s">
        <v>78</v>
      </c>
      <c r="D28" s="182" t="s">
        <v>38</v>
      </c>
      <c r="E28" s="183" t="s">
        <v>87</v>
      </c>
      <c r="F28" s="184"/>
    </row>
    <row r="29" spans="1:6" ht="12.75" customHeight="1">
      <c r="A29" s="179"/>
      <c r="B29" s="180"/>
      <c r="C29" s="181"/>
      <c r="D29" s="182"/>
      <c r="E29" s="185"/>
      <c r="F29" s="186"/>
    </row>
    <row r="30" spans="1:6" ht="24" customHeight="1">
      <c r="A30" s="124">
        <f>'5510- Üc. İzin-Kıst Ask.BYY'!B3</f>
        <v>2</v>
      </c>
      <c r="B30" s="125">
        <f>'5510- Üc. İzin-Kıst Ask.BYY'!B4</f>
        <v>3</v>
      </c>
      <c r="C30" s="126">
        <f>'5510- Üc. İzin-Kıst Ask.BYY'!B5</f>
        <v>4</v>
      </c>
      <c r="D30" s="126">
        <f>'5510- Üc. İzin-Kıst Ask.BYY'!B6</f>
        <v>1</v>
      </c>
      <c r="E30" s="155">
        <f>'5510- Üc. İzin-Kıst Ask.BYY'!F59</f>
        <v>19400.149999999998</v>
      </c>
      <c r="F30" s="156"/>
    </row>
    <row r="31" spans="1:6" ht="41.25" customHeight="1">
      <c r="A31" s="127" t="s">
        <v>79</v>
      </c>
      <c r="B31" s="157" t="s">
        <v>97</v>
      </c>
      <c r="C31" s="158"/>
      <c r="D31" s="158"/>
      <c r="E31" s="158"/>
      <c r="F31" s="159"/>
    </row>
    <row r="32" spans="1:6" ht="19.5" customHeight="1" thickBot="1">
      <c r="A32" s="30" t="s">
        <v>46</v>
      </c>
      <c r="B32" s="157" t="s">
        <v>97</v>
      </c>
      <c r="C32" s="158"/>
      <c r="D32" s="158"/>
      <c r="E32" s="158"/>
      <c r="F32" s="159"/>
    </row>
    <row r="33" spans="1:8" ht="19.5" customHeight="1">
      <c r="A33" s="107"/>
      <c r="B33" s="105"/>
      <c r="C33" s="105"/>
      <c r="D33" s="105"/>
      <c r="E33" s="105"/>
      <c r="F33" s="102"/>
      <c r="G33" s="108"/>
      <c r="H33" s="108"/>
    </row>
    <row r="34" spans="1:8" ht="19.5" customHeight="1">
      <c r="A34" s="160" t="s">
        <v>6</v>
      </c>
      <c r="B34" s="151"/>
      <c r="C34" s="151"/>
      <c r="D34" s="151"/>
      <c r="E34" s="151"/>
      <c r="F34" s="152"/>
      <c r="G34" s="108"/>
      <c r="H34" s="108"/>
    </row>
    <row r="35" spans="1:8" ht="8.25" customHeight="1">
      <c r="A35" s="161"/>
      <c r="B35" s="162"/>
      <c r="C35" s="162"/>
      <c r="D35" s="162"/>
      <c r="E35" s="162"/>
      <c r="F35" s="163"/>
      <c r="G35" s="108"/>
      <c r="H35" s="108"/>
    </row>
    <row r="36" spans="1:8" ht="19.5" customHeight="1">
      <c r="A36" s="161" t="s">
        <v>39</v>
      </c>
      <c r="B36" s="162"/>
      <c r="C36" s="162"/>
      <c r="D36" s="162"/>
      <c r="E36" s="162"/>
      <c r="F36" s="163"/>
      <c r="G36" s="108"/>
      <c r="H36" s="108"/>
    </row>
    <row r="37" spans="1:8" ht="12.75" customHeight="1">
      <c r="A37" s="109"/>
      <c r="B37" s="110"/>
      <c r="C37" s="110"/>
      <c r="D37" s="110"/>
      <c r="E37" s="110"/>
      <c r="F37" s="111"/>
      <c r="G37" s="108"/>
      <c r="H37" s="108"/>
    </row>
    <row r="38" spans="1:8" ht="15" customHeight="1">
      <c r="A38" s="112"/>
      <c r="B38" s="113"/>
      <c r="C38" s="113"/>
      <c r="D38" s="151" t="s">
        <v>32</v>
      </c>
      <c r="E38" s="151"/>
      <c r="F38" s="152"/>
      <c r="G38" s="108"/>
      <c r="H38" s="108"/>
    </row>
    <row r="39" spans="1:8" ht="15" customHeight="1">
      <c r="A39" s="112"/>
      <c r="B39" s="113"/>
      <c r="C39" s="113"/>
      <c r="D39" s="151" t="s">
        <v>33</v>
      </c>
      <c r="E39" s="151"/>
      <c r="F39" s="152"/>
      <c r="G39" s="108"/>
      <c r="H39" s="108"/>
    </row>
    <row r="40" spans="1:8" ht="15" customHeight="1">
      <c r="A40" s="112"/>
      <c r="B40" s="113"/>
      <c r="C40" s="113"/>
      <c r="D40" s="153"/>
      <c r="E40" s="153"/>
      <c r="F40" s="154"/>
      <c r="G40" s="108"/>
      <c r="H40" s="108"/>
    </row>
    <row r="41" spans="1:8" ht="15" customHeight="1">
      <c r="A41" s="139" t="s">
        <v>105</v>
      </c>
      <c r="B41" s="140"/>
      <c r="C41" s="140"/>
      <c r="D41" s="147">
        <f>A24</f>
        <v>13</v>
      </c>
      <c r="E41" s="147"/>
      <c r="F41" s="148"/>
      <c r="G41" s="108"/>
      <c r="H41" s="108"/>
    </row>
    <row r="42" spans="1:8" ht="15" customHeight="1">
      <c r="A42" s="141" t="s">
        <v>80</v>
      </c>
      <c r="B42" s="142"/>
      <c r="C42" s="140"/>
      <c r="D42" s="147">
        <f>A25</f>
        <v>14</v>
      </c>
      <c r="E42" s="147"/>
      <c r="F42" s="148"/>
      <c r="G42" s="108"/>
      <c r="H42" s="108"/>
    </row>
    <row r="43" spans="1:8" ht="15" customHeight="1">
      <c r="A43" s="141" t="s">
        <v>81</v>
      </c>
      <c r="B43" s="142"/>
      <c r="C43" s="143" t="s">
        <v>82</v>
      </c>
      <c r="D43" s="140"/>
      <c r="E43" s="113"/>
      <c r="F43" s="114"/>
      <c r="G43" s="108"/>
      <c r="H43" s="108"/>
    </row>
    <row r="44" spans="1:8" ht="19.5" customHeight="1" thickBot="1">
      <c r="A44" s="144"/>
      <c r="B44" s="145"/>
      <c r="C44" s="146" t="s">
        <v>83</v>
      </c>
      <c r="D44" s="145"/>
      <c r="E44" s="115"/>
      <c r="F44" s="116"/>
      <c r="G44" s="108"/>
      <c r="H44" s="108"/>
    </row>
    <row r="45" spans="1:8" ht="19.5" customHeight="1">
      <c r="A45" s="108"/>
      <c r="B45" s="108"/>
      <c r="C45" s="108"/>
      <c r="D45" s="108"/>
      <c r="E45" s="108"/>
      <c r="F45" s="108"/>
      <c r="G45" s="108"/>
      <c r="H45" s="108"/>
    </row>
  </sheetData>
  <sheetProtection insertColumns="0" insertRows="0" deleteColumns="0" deleteRows="0"/>
  <mergeCells count="33">
    <mergeCell ref="A1:F1"/>
    <mergeCell ref="A2:F2"/>
    <mergeCell ref="A3:F3"/>
    <mergeCell ref="A8:F8"/>
    <mergeCell ref="A9:F9"/>
    <mergeCell ref="A10:C10"/>
    <mergeCell ref="E28:F29"/>
    <mergeCell ref="A11:F11"/>
    <mergeCell ref="A13:F13"/>
    <mergeCell ref="E14:F14"/>
    <mergeCell ref="E15:F15"/>
    <mergeCell ref="E17:F17"/>
    <mergeCell ref="E16:F16"/>
    <mergeCell ref="A35:F35"/>
    <mergeCell ref="A36:F36"/>
    <mergeCell ref="A20:F20"/>
    <mergeCell ref="A21:F21"/>
    <mergeCell ref="A24:F24"/>
    <mergeCell ref="A25:F25"/>
    <mergeCell ref="A27:F27"/>
    <mergeCell ref="A28:B29"/>
    <mergeCell ref="C28:C29"/>
    <mergeCell ref="D28:D29"/>
    <mergeCell ref="D42:F42"/>
    <mergeCell ref="E18:F18"/>
    <mergeCell ref="D38:F38"/>
    <mergeCell ref="D39:F39"/>
    <mergeCell ref="D40:F40"/>
    <mergeCell ref="D41:F41"/>
    <mergeCell ref="E30:F30"/>
    <mergeCell ref="B31:F31"/>
    <mergeCell ref="B32:F32"/>
    <mergeCell ref="A34:F34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130" zoomScaleNormal="130" workbookViewId="0" topLeftCell="A1">
      <selection activeCell="B6" sqref="B6:C6"/>
    </sheetView>
  </sheetViews>
  <sheetFormatPr defaultColWidth="9.140625" defaultRowHeight="16.5" customHeight="1"/>
  <cols>
    <col min="1" max="1" width="24.00390625" style="2" customWidth="1"/>
    <col min="2" max="2" width="10.28125" style="27" customWidth="1"/>
    <col min="3" max="3" width="23.421875" style="27" customWidth="1"/>
    <col min="4" max="4" width="9.421875" style="27" bestFit="1" customWidth="1"/>
    <col min="5" max="5" width="25.7109375" style="27" customWidth="1"/>
    <col min="6" max="6" width="16.140625" style="27" customWidth="1"/>
    <col min="7" max="7" width="9.140625" style="2" customWidth="1"/>
    <col min="8" max="8" width="20.421875" style="2" bestFit="1" customWidth="1"/>
    <col min="9" max="9" width="9.140625" style="2" customWidth="1"/>
    <col min="10" max="10" width="18.00390625" style="2" customWidth="1"/>
    <col min="11" max="12" width="9.140625" style="2" customWidth="1"/>
    <col min="13" max="13" width="24.8515625" style="2" customWidth="1"/>
    <col min="14" max="16384" width="9.140625" style="2" customWidth="1"/>
  </cols>
  <sheetData>
    <row r="1" spans="1:6" ht="16.5" customHeight="1">
      <c r="A1" s="240" t="s">
        <v>47</v>
      </c>
      <c r="B1" s="241"/>
      <c r="C1" s="241"/>
      <c r="D1" s="241"/>
      <c r="E1" s="241"/>
      <c r="F1" s="241"/>
    </row>
    <row r="2" spans="1:6" ht="16.5" customHeight="1" thickBot="1">
      <c r="A2" s="242" t="s">
        <v>48</v>
      </c>
      <c r="B2" s="243"/>
      <c r="C2" s="243"/>
      <c r="D2" s="243"/>
      <c r="E2" s="243"/>
      <c r="F2" s="243"/>
    </row>
    <row r="3" spans="1:6" ht="24">
      <c r="A3" s="40" t="s">
        <v>49</v>
      </c>
      <c r="B3" s="248">
        <v>2</v>
      </c>
      <c r="C3" s="248"/>
      <c r="D3" s="244" t="s">
        <v>3</v>
      </c>
      <c r="E3" s="245"/>
      <c r="F3" s="38" t="s">
        <v>91</v>
      </c>
    </row>
    <row r="4" spans="1:6" ht="16.5" customHeight="1">
      <c r="A4" s="41" t="s">
        <v>50</v>
      </c>
      <c r="B4" s="223">
        <v>3</v>
      </c>
      <c r="C4" s="223"/>
      <c r="D4" s="209" t="s">
        <v>51</v>
      </c>
      <c r="E4" s="210"/>
      <c r="F4" s="39" t="s">
        <v>57</v>
      </c>
    </row>
    <row r="5" spans="1:6" ht="16.5" customHeight="1">
      <c r="A5" s="41" t="s">
        <v>52</v>
      </c>
      <c r="B5" s="223">
        <v>4</v>
      </c>
      <c r="C5" s="223"/>
      <c r="D5" s="209" t="s">
        <v>64</v>
      </c>
      <c r="E5" s="210"/>
      <c r="F5" s="1" t="s">
        <v>65</v>
      </c>
    </row>
    <row r="6" spans="1:6" ht="16.5" customHeight="1">
      <c r="A6" s="41" t="s">
        <v>96</v>
      </c>
      <c r="B6" s="223">
        <v>1</v>
      </c>
      <c r="C6" s="223"/>
      <c r="D6" s="209" t="s">
        <v>88</v>
      </c>
      <c r="E6" s="210"/>
      <c r="F6" s="1" t="s">
        <v>71</v>
      </c>
    </row>
    <row r="7" spans="1:15" ht="16.5" customHeight="1">
      <c r="A7" s="117" t="s">
        <v>90</v>
      </c>
      <c r="B7" s="208">
        <v>5</v>
      </c>
      <c r="C7" s="208"/>
      <c r="D7" s="207" t="s">
        <v>92</v>
      </c>
      <c r="E7" s="207"/>
      <c r="F7" s="136">
        <v>75.96</v>
      </c>
      <c r="H7" s="204" t="s">
        <v>101</v>
      </c>
      <c r="I7" s="205"/>
      <c r="J7" s="205"/>
      <c r="K7" s="205"/>
      <c r="L7" s="205"/>
      <c r="M7" s="205"/>
      <c r="N7" s="205"/>
      <c r="O7" s="206"/>
    </row>
    <row r="8" spans="1:6" ht="16.5" customHeight="1">
      <c r="A8" s="118" t="s">
        <v>54</v>
      </c>
      <c r="B8" s="208">
        <v>6</v>
      </c>
      <c r="C8" s="208"/>
      <c r="D8" s="207" t="s">
        <v>95</v>
      </c>
      <c r="E8" s="207"/>
      <c r="F8" s="136">
        <v>1276.02</v>
      </c>
    </row>
    <row r="9" spans="1:15" ht="16.5" customHeight="1">
      <c r="A9" s="118" t="s">
        <v>61</v>
      </c>
      <c r="B9" s="208">
        <v>7</v>
      </c>
      <c r="C9" s="208"/>
      <c r="D9" s="207" t="s">
        <v>53</v>
      </c>
      <c r="E9" s="207"/>
      <c r="F9" s="3">
        <v>31</v>
      </c>
      <c r="H9" s="213" t="s">
        <v>102</v>
      </c>
      <c r="I9" s="213"/>
      <c r="J9" s="213"/>
      <c r="K9" s="213"/>
      <c r="L9" s="213"/>
      <c r="M9" s="213"/>
      <c r="N9" s="213"/>
      <c r="O9" s="213"/>
    </row>
    <row r="10" spans="1:15" ht="16.5" customHeight="1">
      <c r="A10" s="119" t="s">
        <v>86</v>
      </c>
      <c r="B10" s="208">
        <v>8</v>
      </c>
      <c r="C10" s="208"/>
      <c r="D10" s="209" t="s">
        <v>55</v>
      </c>
      <c r="E10" s="210"/>
      <c r="F10" s="3">
        <v>3</v>
      </c>
      <c r="H10" s="213"/>
      <c r="I10" s="213"/>
      <c r="J10" s="213"/>
      <c r="K10" s="213"/>
      <c r="L10" s="213"/>
      <c r="M10" s="213"/>
      <c r="N10" s="213"/>
      <c r="O10" s="213"/>
    </row>
    <row r="11" spans="1:10" ht="16.5" customHeight="1" thickBot="1">
      <c r="A11" s="42"/>
      <c r="B11" s="208"/>
      <c r="C11" s="208"/>
      <c r="D11" s="214" t="s">
        <v>56</v>
      </c>
      <c r="E11" s="215"/>
      <c r="F11" s="37">
        <f>F9-F10</f>
        <v>28</v>
      </c>
      <c r="I11" s="4"/>
      <c r="J11" s="5"/>
    </row>
    <row r="12" spans="1:15" ht="12" customHeight="1">
      <c r="A12" s="246" t="s">
        <v>4</v>
      </c>
      <c r="B12" s="247"/>
      <c r="C12" s="216" t="s">
        <v>7</v>
      </c>
      <c r="D12" s="217"/>
      <c r="E12" s="216" t="s">
        <v>8</v>
      </c>
      <c r="F12" s="220"/>
      <c r="H12" s="6"/>
      <c r="I12" s="4"/>
      <c r="J12" s="5"/>
      <c r="K12" s="6"/>
      <c r="L12" s="6"/>
      <c r="M12" s="6"/>
      <c r="N12" s="6"/>
      <c r="O12" s="6"/>
    </row>
    <row r="13" spans="1:15" ht="12" customHeight="1" thickBot="1">
      <c r="A13" s="236"/>
      <c r="B13" s="237"/>
      <c r="C13" s="218"/>
      <c r="D13" s="219"/>
      <c r="E13" s="218"/>
      <c r="F13" s="221"/>
      <c r="H13" s="6"/>
      <c r="I13" s="4"/>
      <c r="J13" s="5"/>
      <c r="K13" s="6"/>
      <c r="L13" s="6"/>
      <c r="M13" s="6"/>
      <c r="N13" s="6"/>
      <c r="O13" s="6"/>
    </row>
    <row r="14" spans="1:15" ht="15" customHeight="1">
      <c r="A14" s="7" t="s">
        <v>9</v>
      </c>
      <c r="B14" s="8">
        <v>203.66</v>
      </c>
      <c r="C14" s="43" t="s">
        <v>9</v>
      </c>
      <c r="D14" s="44">
        <f>ROUND(B14/F9*F10,2)</f>
        <v>19.71</v>
      </c>
      <c r="E14" s="45" t="str">
        <f>A14</f>
        <v>Aylık Tutar</v>
      </c>
      <c r="F14" s="46">
        <f>B14-D14</f>
        <v>183.95</v>
      </c>
      <c r="H14" s="6"/>
      <c r="I14" s="4"/>
      <c r="J14" s="5"/>
      <c r="K14" s="6"/>
      <c r="L14" s="6"/>
      <c r="M14" s="6"/>
      <c r="N14" s="6"/>
      <c r="O14" s="6"/>
    </row>
    <row r="15" spans="1:15" ht="15" customHeight="1">
      <c r="A15" s="9" t="s">
        <v>10</v>
      </c>
      <c r="B15" s="10">
        <v>3685.18</v>
      </c>
      <c r="C15" s="47" t="s">
        <v>10</v>
      </c>
      <c r="D15" s="44">
        <f>ROUND(B15/F9*F10,2)</f>
        <v>356.63</v>
      </c>
      <c r="E15" s="48" t="str">
        <f aca="true" t="shared" si="0" ref="E15:E37">A15</f>
        <v>Taban Aylık</v>
      </c>
      <c r="F15" s="44">
        <f>B15-D15</f>
        <v>3328.5499999999997</v>
      </c>
      <c r="H15" s="6"/>
      <c r="I15" s="4"/>
      <c r="J15" s="5"/>
      <c r="K15" s="6"/>
      <c r="L15" s="6"/>
      <c r="M15" s="6"/>
      <c r="N15" s="6"/>
      <c r="O15" s="6"/>
    </row>
    <row r="16" spans="1:15" ht="15" customHeight="1">
      <c r="A16" s="9" t="s">
        <v>11</v>
      </c>
      <c r="B16" s="10">
        <v>14.13</v>
      </c>
      <c r="C16" s="47" t="s">
        <v>11</v>
      </c>
      <c r="D16" s="44">
        <f>ROUND(B16/F9*F10,2)</f>
        <v>1.37</v>
      </c>
      <c r="E16" s="48" t="str">
        <f t="shared" si="0"/>
        <v>Kıdem Aylığı</v>
      </c>
      <c r="F16" s="44">
        <f aca="true" t="shared" si="1" ref="F16:F32">B16-D16</f>
        <v>12.760000000000002</v>
      </c>
      <c r="H16" s="6"/>
      <c r="I16" s="4"/>
      <c r="J16" s="5"/>
      <c r="K16" s="6"/>
      <c r="L16" s="6"/>
      <c r="M16" s="6"/>
      <c r="N16" s="6"/>
      <c r="O16" s="6"/>
    </row>
    <row r="17" spans="1:15" ht="15" customHeight="1" thickBot="1">
      <c r="A17" s="9" t="s">
        <v>12</v>
      </c>
      <c r="B17" s="10">
        <v>541.52</v>
      </c>
      <c r="C17" s="47" t="s">
        <v>12</v>
      </c>
      <c r="D17" s="44">
        <f>ROUND(B17/F9*F10,2)</f>
        <v>52.41</v>
      </c>
      <c r="E17" s="48" t="str">
        <f t="shared" si="0"/>
        <v>Ek Gösterge</v>
      </c>
      <c r="F17" s="44">
        <f>B17-D17</f>
        <v>489.11</v>
      </c>
      <c r="H17" s="121"/>
      <c r="I17" s="4"/>
      <c r="J17" s="5"/>
      <c r="K17" s="6"/>
      <c r="L17" s="6"/>
      <c r="M17" s="6"/>
      <c r="N17" s="6"/>
      <c r="O17" s="6"/>
    </row>
    <row r="18" spans="1:15" ht="15" customHeight="1" thickBot="1">
      <c r="A18" s="9" t="s">
        <v>13</v>
      </c>
      <c r="B18" s="10">
        <v>0</v>
      </c>
      <c r="C18" s="47" t="s">
        <v>13</v>
      </c>
      <c r="D18" s="44">
        <f>ROUND(B18/F9*F10,2)</f>
        <v>0</v>
      </c>
      <c r="E18" s="48" t="str">
        <f t="shared" si="0"/>
        <v>Yan Ödeme</v>
      </c>
      <c r="F18" s="44">
        <f t="shared" si="1"/>
        <v>0</v>
      </c>
      <c r="H18" s="211" t="s">
        <v>99</v>
      </c>
      <c r="I18" s="212"/>
      <c r="J18" s="5"/>
      <c r="K18" s="6"/>
      <c r="L18" s="6"/>
      <c r="M18" s="6"/>
      <c r="N18" s="6"/>
      <c r="O18" s="6"/>
    </row>
    <row r="19" spans="1:15" ht="15" customHeight="1">
      <c r="A19" s="9" t="s">
        <v>67</v>
      </c>
      <c r="B19" s="10">
        <v>0</v>
      </c>
      <c r="C19" s="47" t="str">
        <f>A19</f>
        <v>İdari Görev Ödeneği</v>
      </c>
      <c r="D19" s="44">
        <f>ROUND(B19/F9*F10,2)</f>
        <v>0</v>
      </c>
      <c r="E19" s="48" t="str">
        <f t="shared" si="0"/>
        <v>İdari Görev Ödeneği</v>
      </c>
      <c r="F19" s="44">
        <f t="shared" si="1"/>
        <v>0</v>
      </c>
      <c r="H19" s="137">
        <v>70000</v>
      </c>
      <c r="I19" s="138">
        <v>0.15</v>
      </c>
      <c r="J19" s="5"/>
      <c r="K19" s="6"/>
      <c r="L19" s="6"/>
      <c r="M19" s="6"/>
      <c r="N19" s="6"/>
      <c r="O19" s="6"/>
    </row>
    <row r="20" spans="1:15" ht="15" customHeight="1">
      <c r="A20" s="133" t="s">
        <v>103</v>
      </c>
      <c r="B20" s="134">
        <v>5000</v>
      </c>
      <c r="C20" s="70" t="str">
        <f>A20</f>
        <v>Sabit Ek Ödeme</v>
      </c>
      <c r="D20" s="79">
        <f>ROUND(B20/F9*F10,2)</f>
        <v>483.87</v>
      </c>
      <c r="E20" s="135" t="str">
        <f>A20</f>
        <v>Sabit Ek Ödeme</v>
      </c>
      <c r="F20" s="79">
        <f>B20-D20</f>
        <v>4516.13</v>
      </c>
      <c r="H20" s="128">
        <v>150000</v>
      </c>
      <c r="I20" s="129">
        <v>0.2</v>
      </c>
      <c r="J20" s="5"/>
      <c r="K20" s="6"/>
      <c r="L20" s="6"/>
      <c r="M20" s="6"/>
      <c r="N20" s="6"/>
      <c r="O20" s="6"/>
    </row>
    <row r="21" spans="1:15" ht="15" customHeight="1">
      <c r="A21" s="9" t="s">
        <v>14</v>
      </c>
      <c r="B21" s="10">
        <v>100</v>
      </c>
      <c r="C21" s="47" t="s">
        <v>14</v>
      </c>
      <c r="D21" s="44">
        <f>B21</f>
        <v>100</v>
      </c>
      <c r="E21" s="48" t="str">
        <f t="shared" si="0"/>
        <v>Aile Yardımı</v>
      </c>
      <c r="F21" s="44">
        <f t="shared" si="1"/>
        <v>0</v>
      </c>
      <c r="H21" s="128">
        <v>550000</v>
      </c>
      <c r="I21" s="129">
        <v>0.27</v>
      </c>
      <c r="J21" s="5"/>
      <c r="K21" s="6"/>
      <c r="L21" s="6"/>
      <c r="M21" s="6"/>
      <c r="N21" s="6"/>
      <c r="O21" s="6"/>
    </row>
    <row r="22" spans="1:9" ht="15" customHeight="1">
      <c r="A22" s="9" t="s">
        <v>17</v>
      </c>
      <c r="B22" s="10">
        <v>100</v>
      </c>
      <c r="C22" s="47" t="str">
        <f aca="true" t="shared" si="2" ref="C22:C37">A22</f>
        <v>Çocuk Yardımı</v>
      </c>
      <c r="D22" s="44">
        <f>B22</f>
        <v>100</v>
      </c>
      <c r="E22" s="48" t="str">
        <f t="shared" si="0"/>
        <v>Çocuk Yardımı</v>
      </c>
      <c r="F22" s="44">
        <f t="shared" si="1"/>
        <v>0</v>
      </c>
      <c r="H22" s="128">
        <v>1900000</v>
      </c>
      <c r="I22" s="129">
        <v>0.35</v>
      </c>
    </row>
    <row r="23" spans="1:9" ht="15" customHeight="1" thickBot="1">
      <c r="A23" s="15" t="s">
        <v>104</v>
      </c>
      <c r="B23" s="10">
        <v>8000</v>
      </c>
      <c r="C23" s="54" t="str">
        <f t="shared" si="2"/>
        <v>Ek Ödeme (375 KHK)</v>
      </c>
      <c r="D23" s="55">
        <f>ROUND(B23/F9*F10,2)</f>
        <v>774.19</v>
      </c>
      <c r="E23" s="68" t="str">
        <f t="shared" si="0"/>
        <v>Ek Ödeme (375 KHK)</v>
      </c>
      <c r="F23" s="55">
        <f t="shared" si="1"/>
        <v>7225.8099999999995</v>
      </c>
      <c r="H23" s="130" t="s">
        <v>100</v>
      </c>
      <c r="I23" s="131">
        <v>0.4</v>
      </c>
    </row>
    <row r="24" spans="1:6" ht="15" customHeight="1">
      <c r="A24" s="9" t="s">
        <v>15</v>
      </c>
      <c r="B24" s="10">
        <v>0</v>
      </c>
      <c r="C24" s="47" t="str">
        <f t="shared" si="2"/>
        <v>Özel Hizmet Tazminatı</v>
      </c>
      <c r="D24" s="44">
        <f>ROUND(B24/F9*F10,2)</f>
        <v>0</v>
      </c>
      <c r="E24" s="48" t="str">
        <f t="shared" si="0"/>
        <v>Özel Hizmet Tazminatı</v>
      </c>
      <c r="F24" s="44">
        <f t="shared" si="1"/>
        <v>0</v>
      </c>
    </row>
    <row r="25" spans="1:6" ht="15" customHeight="1">
      <c r="A25" s="9" t="s">
        <v>16</v>
      </c>
      <c r="B25" s="10">
        <v>0</v>
      </c>
      <c r="C25" s="47" t="str">
        <f t="shared" si="2"/>
        <v>Ek Tazminat</v>
      </c>
      <c r="D25" s="44">
        <f>ROUND(B25/F9*F10,2)</f>
        <v>0</v>
      </c>
      <c r="E25" s="48" t="str">
        <f t="shared" si="0"/>
        <v>Ek Tazminat</v>
      </c>
      <c r="F25" s="44">
        <f t="shared" si="1"/>
        <v>0</v>
      </c>
    </row>
    <row r="26" spans="1:6" ht="15" customHeight="1">
      <c r="A26" s="9" t="s">
        <v>18</v>
      </c>
      <c r="B26" s="10">
        <v>2326.2</v>
      </c>
      <c r="C26" s="47" t="str">
        <f t="shared" si="2"/>
        <v>Üniversite Ödeneği</v>
      </c>
      <c r="D26" s="44">
        <f>ROUND(B26/F9*F10,2)</f>
        <v>225.12</v>
      </c>
      <c r="E26" s="48" t="str">
        <f t="shared" si="0"/>
        <v>Üniversite Ödeneği</v>
      </c>
      <c r="F26" s="44">
        <f t="shared" si="1"/>
        <v>2101.08</v>
      </c>
    </row>
    <row r="27" spans="1:6" ht="15" customHeight="1">
      <c r="A27" s="9" t="s">
        <v>58</v>
      </c>
      <c r="B27" s="10">
        <v>2572.24</v>
      </c>
      <c r="C27" s="47" t="str">
        <f t="shared" si="2"/>
        <v>Y. Öğr. Tazminatı</v>
      </c>
      <c r="D27" s="44">
        <f>ROUND(B27/F9*F10,2)</f>
        <v>248.93</v>
      </c>
      <c r="E27" s="48" t="str">
        <f t="shared" si="0"/>
        <v>Y. Öğr. Tazminatı</v>
      </c>
      <c r="F27" s="44">
        <f t="shared" si="1"/>
        <v>2323.31</v>
      </c>
    </row>
    <row r="28" spans="1:6" ht="15" customHeight="1">
      <c r="A28" s="9" t="s">
        <v>19</v>
      </c>
      <c r="B28" s="10">
        <v>186.39</v>
      </c>
      <c r="C28" s="47" t="str">
        <f t="shared" si="2"/>
        <v>Eğitim Ödeneği</v>
      </c>
      <c r="D28" s="44">
        <f>ROUND(B28/F9*F10,2)</f>
        <v>18.04</v>
      </c>
      <c r="E28" s="48" t="str">
        <f t="shared" si="0"/>
        <v>Eğitim Ödeneği</v>
      </c>
      <c r="F28" s="44">
        <f t="shared" si="1"/>
        <v>168.35</v>
      </c>
    </row>
    <row r="29" spans="1:6" ht="15" customHeight="1">
      <c r="A29" s="9" t="s">
        <v>20</v>
      </c>
      <c r="B29" s="10">
        <v>0</v>
      </c>
      <c r="C29" s="47" t="str">
        <f t="shared" si="2"/>
        <v>Yabancı Dil Tazminatı</v>
      </c>
      <c r="D29" s="44">
        <f>ROUND(B29/F9*F10,2)</f>
        <v>0</v>
      </c>
      <c r="E29" s="48" t="str">
        <f t="shared" si="0"/>
        <v>Yabancı Dil Tazminatı</v>
      </c>
      <c r="F29" s="44">
        <f t="shared" si="1"/>
        <v>0</v>
      </c>
    </row>
    <row r="30" spans="1:6" ht="15" customHeight="1">
      <c r="A30" s="9" t="s">
        <v>21</v>
      </c>
      <c r="B30" s="10">
        <v>0</v>
      </c>
      <c r="C30" s="47" t="str">
        <f t="shared" si="2"/>
        <v>Görev Tazminatı</v>
      </c>
      <c r="D30" s="44">
        <f>ROUND(B30/F9*F10,2)</f>
        <v>0</v>
      </c>
      <c r="E30" s="48" t="str">
        <f>A30</f>
        <v>Görev Tazminatı</v>
      </c>
      <c r="F30" s="44">
        <f t="shared" si="1"/>
        <v>0</v>
      </c>
    </row>
    <row r="31" spans="1:6" ht="15" customHeight="1">
      <c r="A31" s="9" t="s">
        <v>60</v>
      </c>
      <c r="B31" s="10">
        <v>0</v>
      </c>
      <c r="C31" s="47" t="str">
        <f t="shared" si="2"/>
        <v>Makam Tazminatı (Prof.)</v>
      </c>
      <c r="D31" s="44">
        <f>ROUND(B31/F9*F10,2)</f>
        <v>0</v>
      </c>
      <c r="E31" s="48" t="str">
        <f t="shared" si="0"/>
        <v>Makam Tazminatı (Prof.)</v>
      </c>
      <c r="F31" s="44">
        <f t="shared" si="1"/>
        <v>0</v>
      </c>
    </row>
    <row r="32" spans="1:6" ht="15" customHeight="1">
      <c r="A32" s="9" t="s">
        <v>63</v>
      </c>
      <c r="B32" s="10">
        <v>0</v>
      </c>
      <c r="C32" s="47" t="str">
        <f>A32</f>
        <v>Akademik Teşvik Ödeneği</v>
      </c>
      <c r="D32" s="44">
        <f>ROUND(B32/F9*F10,2)</f>
        <v>0</v>
      </c>
      <c r="E32" s="48" t="str">
        <f>A32</f>
        <v>Akademik Teşvik Ödeneği</v>
      </c>
      <c r="F32" s="44">
        <f t="shared" si="1"/>
        <v>0</v>
      </c>
    </row>
    <row r="33" spans="1:6" ht="16.5" customHeight="1">
      <c r="A33" s="9" t="s">
        <v>40</v>
      </c>
      <c r="B33" s="12">
        <v>100</v>
      </c>
      <c r="C33" s="47" t="str">
        <f t="shared" si="2"/>
        <v>Sendika Ödeneği</v>
      </c>
      <c r="D33" s="44">
        <f>B33</f>
        <v>100</v>
      </c>
      <c r="E33" s="48" t="str">
        <f t="shared" si="0"/>
        <v>Sendika Ödeneği</v>
      </c>
      <c r="F33" s="44">
        <f>B33-D33</f>
        <v>0</v>
      </c>
    </row>
    <row r="34" spans="1:6" ht="15" customHeight="1" thickBot="1">
      <c r="A34" s="82" t="s">
        <v>70</v>
      </c>
      <c r="B34" s="50">
        <f>SUM(B14:B33)</f>
        <v>22829.32</v>
      </c>
      <c r="C34" s="49" t="str">
        <f t="shared" si="2"/>
        <v>Toplam</v>
      </c>
      <c r="D34" s="50">
        <f>SUM(D14:D33)</f>
        <v>2480.27</v>
      </c>
      <c r="E34" s="51" t="str">
        <f t="shared" si="0"/>
        <v>Toplam</v>
      </c>
      <c r="F34" s="50">
        <f>SUM(F14:F33)</f>
        <v>20349.05</v>
      </c>
    </row>
    <row r="35" spans="1:6" ht="15" customHeight="1">
      <c r="A35" s="13" t="s">
        <v>0</v>
      </c>
      <c r="B35" s="14">
        <v>744.78</v>
      </c>
      <c r="C35" s="52" t="str">
        <f t="shared" si="2"/>
        <v>MYO Devlet Kes %11</v>
      </c>
      <c r="D35" s="53">
        <f>B35/30*F10</f>
        <v>74.47800000000001</v>
      </c>
      <c r="E35" s="52" t="str">
        <f t="shared" si="0"/>
        <v>MYO Devlet Kes %11</v>
      </c>
      <c r="F35" s="53">
        <f>B35-D35</f>
        <v>670.3019999999999</v>
      </c>
    </row>
    <row r="36" spans="1:6" ht="16.5" customHeight="1">
      <c r="A36" s="15" t="s">
        <v>1</v>
      </c>
      <c r="B36" s="14">
        <v>507.8</v>
      </c>
      <c r="C36" s="54" t="str">
        <f t="shared" si="2"/>
        <v>GSSP Devlet Kes % 7.5</v>
      </c>
      <c r="D36" s="55">
        <f>B36/30*F10</f>
        <v>50.78</v>
      </c>
      <c r="E36" s="54" t="str">
        <f t="shared" si="0"/>
        <v>GSSP Devlet Kes % 7.5</v>
      </c>
      <c r="F36" s="55">
        <f>B36-D36</f>
        <v>457.02</v>
      </c>
    </row>
    <row r="37" spans="1:6" ht="12" customHeight="1" thickBot="1">
      <c r="A37" s="82" t="s">
        <v>69</v>
      </c>
      <c r="B37" s="50">
        <f>B34+B35+B36</f>
        <v>24081.899999999998</v>
      </c>
      <c r="C37" s="49" t="str">
        <f t="shared" si="2"/>
        <v>Genel Toplam</v>
      </c>
      <c r="D37" s="50">
        <f>ROUND(D34+D35+D36,2)</f>
        <v>2605.53</v>
      </c>
      <c r="E37" s="49" t="str">
        <f t="shared" si="0"/>
        <v>Genel Toplam</v>
      </c>
      <c r="F37" s="50">
        <f>F34+F35+F36</f>
        <v>21476.372</v>
      </c>
    </row>
    <row r="38" spans="1:6" ht="12" customHeight="1">
      <c r="A38" s="246" t="s">
        <v>22</v>
      </c>
      <c r="B38" s="247"/>
      <c r="C38" s="228" t="s">
        <v>5</v>
      </c>
      <c r="D38" s="229"/>
      <c r="E38" s="216" t="s">
        <v>8</v>
      </c>
      <c r="F38" s="217"/>
    </row>
    <row r="39" spans="1:6" ht="15" customHeight="1" thickBot="1">
      <c r="A39" s="236"/>
      <c r="B39" s="237"/>
      <c r="C39" s="230"/>
      <c r="D39" s="231"/>
      <c r="E39" s="216"/>
      <c r="F39" s="217"/>
    </row>
    <row r="40" spans="1:6" ht="15" customHeight="1">
      <c r="A40" s="83" t="s">
        <v>73</v>
      </c>
      <c r="B40" s="122">
        <f>IF(B43&lt;=H19-B42,B42*0.15,IF(B43&lt;H19,((H19-B43)*0.15+(B42-(H19-B43))*0.2),IF(B43&lt;=H20-B42,B42*0.2,IF(B43&lt;H20,(H20-B43)*0.2+(B42-(H20-B43))*0.27,IF(B43&lt;=H21-B42,B42*0.27,IF(B43&lt;H21,(H21-B43)*0.27+(B42-(H21-B43))*0.35,B42*0.35))))))</f>
        <v>1274.49</v>
      </c>
      <c r="C40" s="56" t="str">
        <f aca="true" t="shared" si="3" ref="C40:C46">A40</f>
        <v>Gelir Vergisi (Hesaplanan)</v>
      </c>
      <c r="D40" s="123">
        <f>IF(D43&lt;=H19-D42,D42*0.15,IF(D43&lt;H19,((H19-D43)*0.15+(D42-(H19-D43))*0.2),IF(D43&lt;=H20-D42,D42*0.2,IF(D43&lt;H20,(H20-D43)*0.2+(D42-(H20-D43))*0.27,IF(D43&lt;=H21-D42,D42*0.27,IF(D43&lt;H21,(H21-D43)*0.27+(D42-(H21-D43))*0.35,D42*0.35))))))</f>
        <v>122.88</v>
      </c>
      <c r="E40" s="58" t="str">
        <f aca="true" t="shared" si="4" ref="E40:E45">A40</f>
        <v>Gelir Vergisi (Hesaplanan)</v>
      </c>
      <c r="F40" s="59">
        <f aca="true" t="shared" si="5" ref="F40:F45">B40-D40</f>
        <v>1151.6100000000001</v>
      </c>
    </row>
    <row r="41" spans="1:6" ht="15" customHeight="1">
      <c r="A41" s="85" t="s">
        <v>74</v>
      </c>
      <c r="B41" s="86">
        <f>IF((B40-F8)&gt;0,B40-F8,0)</f>
        <v>0</v>
      </c>
      <c r="C41" s="60" t="str">
        <f t="shared" si="3"/>
        <v>Gelir Vergisi (İst. Düşülen)</v>
      </c>
      <c r="D41" s="61">
        <f>IF((D40-F8)&gt;0,D40-F8,0)</f>
        <v>0</v>
      </c>
      <c r="E41" s="62" t="str">
        <f t="shared" si="4"/>
        <v>Gelir Vergisi (İst. Düşülen)</v>
      </c>
      <c r="F41" s="63">
        <f t="shared" si="5"/>
        <v>0</v>
      </c>
    </row>
    <row r="42" spans="1:6" ht="15" customHeight="1">
      <c r="A42" s="85" t="s">
        <v>93</v>
      </c>
      <c r="B42" s="84">
        <f>(B14+B15+B16+B17+B18+B19+B20)-(B51+B52+B53)</f>
        <v>8496.6</v>
      </c>
      <c r="C42" s="132" t="str">
        <f t="shared" si="3"/>
        <v>Aylık Gelir Ver. Matrahı**</v>
      </c>
      <c r="D42" s="84">
        <f>(D14+D15+D16+D17+D18+D19+D20)-(D51+D52+D53)</f>
        <v>819.2</v>
      </c>
      <c r="E42" s="62" t="str">
        <f t="shared" si="4"/>
        <v>Aylık Gelir Ver. Matrahı**</v>
      </c>
      <c r="F42" s="63">
        <f t="shared" si="5"/>
        <v>7677.400000000001</v>
      </c>
    </row>
    <row r="43" spans="1:6" ht="15" customHeight="1">
      <c r="A43" s="85" t="s">
        <v>66</v>
      </c>
      <c r="B43" s="17">
        <v>22500.66</v>
      </c>
      <c r="C43" s="56" t="str">
        <f t="shared" si="3"/>
        <v>Küm. Gelir Ver. Matrahı</v>
      </c>
      <c r="D43" s="57">
        <f>B43-F42</f>
        <v>14823.259999999998</v>
      </c>
      <c r="E43" s="62" t="str">
        <f t="shared" si="4"/>
        <v>Küm. Gelir Ver. Matrahı</v>
      </c>
      <c r="F43" s="63">
        <f>B43-D43</f>
        <v>7677.4000000000015</v>
      </c>
    </row>
    <row r="44" spans="1:6" ht="15" customHeight="1">
      <c r="A44" s="85" t="s">
        <v>75</v>
      </c>
      <c r="B44" s="64">
        <f>ROUND(((B34-B21-B22)*0.00759),2)</f>
        <v>171.76</v>
      </c>
      <c r="C44" s="56" t="str">
        <f t="shared" si="3"/>
        <v>Damga Vergisi (Hesaplanan) </v>
      </c>
      <c r="D44" s="64">
        <f>ROUND(((D34-D21-D22)*0.00759),2)</f>
        <v>17.31</v>
      </c>
      <c r="E44" s="62" t="str">
        <f t="shared" si="4"/>
        <v>Damga Vergisi (Hesaplanan) </v>
      </c>
      <c r="F44" s="63">
        <f t="shared" si="5"/>
        <v>154.45</v>
      </c>
    </row>
    <row r="45" spans="1:6" ht="16.5" customHeight="1">
      <c r="A45" s="85" t="s">
        <v>76</v>
      </c>
      <c r="B45" s="87">
        <f>IF((B44-F7)&gt;0,B44-F7,0)</f>
        <v>95.8</v>
      </c>
      <c r="C45" s="60" t="str">
        <f t="shared" si="3"/>
        <v>Damga Vergisi (İst. Düşülen)</v>
      </c>
      <c r="D45" s="65">
        <f>IF((D44-F7)&gt;0,D44-F7,0)</f>
        <v>0</v>
      </c>
      <c r="E45" s="62" t="str">
        <f t="shared" si="4"/>
        <v>Damga Vergisi (İst. Düşülen)</v>
      </c>
      <c r="F45" s="63">
        <f t="shared" si="5"/>
        <v>95.8</v>
      </c>
    </row>
    <row r="46" spans="1:6" ht="12" customHeight="1" thickBot="1">
      <c r="A46" s="82" t="s">
        <v>23</v>
      </c>
      <c r="B46" s="50">
        <f>B41+B45</f>
        <v>95.8</v>
      </c>
      <c r="C46" s="49" t="str">
        <f t="shared" si="3"/>
        <v>Vergiler Toplamı</v>
      </c>
      <c r="D46" s="66">
        <f>D41+D45</f>
        <v>0</v>
      </c>
      <c r="E46" s="51" t="str">
        <f>A46</f>
        <v>Vergiler Toplamı</v>
      </c>
      <c r="F46" s="50">
        <f>F41+F45</f>
        <v>95.8</v>
      </c>
    </row>
    <row r="47" spans="1:6" ht="12" customHeight="1">
      <c r="A47" s="234" t="s">
        <v>24</v>
      </c>
      <c r="B47" s="235"/>
      <c r="C47" s="238" t="s">
        <v>68</v>
      </c>
      <c r="D47" s="239"/>
      <c r="E47" s="225" t="s">
        <v>8</v>
      </c>
      <c r="F47" s="226"/>
    </row>
    <row r="48" spans="1:6" ht="15" customHeight="1" thickBot="1">
      <c r="A48" s="236"/>
      <c r="B48" s="237"/>
      <c r="C48" s="230"/>
      <c r="D48" s="231"/>
      <c r="E48" s="218"/>
      <c r="F48" s="219"/>
    </row>
    <row r="49" spans="1:6" ht="15" customHeight="1">
      <c r="A49" s="18" t="str">
        <f>A35</f>
        <v>MYO Devlet Kes %11</v>
      </c>
      <c r="B49" s="12">
        <f>B35</f>
        <v>744.78</v>
      </c>
      <c r="C49" s="54" t="str">
        <f aca="true" t="shared" si="6" ref="C49:C58">A49</f>
        <v>MYO Devlet Kes %11</v>
      </c>
      <c r="D49" s="55">
        <f>ROUND((B49/30*F10),2)</f>
        <v>74.48</v>
      </c>
      <c r="E49" s="67" t="str">
        <f aca="true" t="shared" si="7" ref="E49:E58">A49</f>
        <v>MYO Devlet Kes %11</v>
      </c>
      <c r="F49" s="53">
        <f aca="true" t="shared" si="8" ref="F49:F56">B49-D49</f>
        <v>670.3</v>
      </c>
    </row>
    <row r="50" spans="1:6" ht="15" customHeight="1">
      <c r="A50" s="18" t="str">
        <f>A36</f>
        <v>GSSP Devlet Kes % 7.5</v>
      </c>
      <c r="B50" s="12">
        <f>B36</f>
        <v>507.8</v>
      </c>
      <c r="C50" s="54" t="str">
        <f t="shared" si="6"/>
        <v>GSSP Devlet Kes % 7.5</v>
      </c>
      <c r="D50" s="55">
        <f>ROUND((B50/30*F10),2)</f>
        <v>50.78</v>
      </c>
      <c r="E50" s="68" t="str">
        <f t="shared" si="7"/>
        <v>GSSP Devlet Kes % 7.5</v>
      </c>
      <c r="F50" s="55">
        <f t="shared" si="8"/>
        <v>457.02</v>
      </c>
    </row>
    <row r="51" spans="1:6" ht="15" customHeight="1">
      <c r="A51" s="18" t="s">
        <v>2</v>
      </c>
      <c r="B51" s="19">
        <v>609.36</v>
      </c>
      <c r="C51" s="54" t="str">
        <f t="shared" si="6"/>
        <v>MYO Şahıs Kes % 9</v>
      </c>
      <c r="D51" s="55">
        <f>ROUND((B51/30*F10),2)</f>
        <v>60.94</v>
      </c>
      <c r="E51" s="68" t="str">
        <f t="shared" si="7"/>
        <v>MYO Şahıs Kes % 9</v>
      </c>
      <c r="F51" s="55">
        <f t="shared" si="8"/>
        <v>548.4200000000001</v>
      </c>
    </row>
    <row r="52" spans="1:6" ht="15" customHeight="1">
      <c r="A52" s="18" t="s">
        <v>45</v>
      </c>
      <c r="B52" s="19">
        <v>338.53</v>
      </c>
      <c r="C52" s="54" t="str">
        <f t="shared" si="6"/>
        <v>GSSP Şahıs Kes % 5</v>
      </c>
      <c r="D52" s="55">
        <f>ROUND((B52/30*F10),2)</f>
        <v>33.85</v>
      </c>
      <c r="E52" s="68" t="str">
        <f t="shared" si="7"/>
        <v>GSSP Şahıs Kes % 5</v>
      </c>
      <c r="F52" s="55">
        <f t="shared" si="8"/>
        <v>304.67999999999995</v>
      </c>
    </row>
    <row r="53" spans="1:6" ht="15" customHeight="1">
      <c r="A53" s="18" t="s">
        <v>44</v>
      </c>
      <c r="B53" s="16">
        <v>0</v>
      </c>
      <c r="C53" s="54" t="str">
        <f t="shared" si="6"/>
        <v>Sendika Kes</v>
      </c>
      <c r="D53" s="55">
        <f>B53</f>
        <v>0</v>
      </c>
      <c r="E53" s="68" t="str">
        <f t="shared" si="7"/>
        <v>Sendika Kes</v>
      </c>
      <c r="F53" s="55">
        <f t="shared" si="8"/>
        <v>0</v>
      </c>
    </row>
    <row r="54" spans="1:6" ht="15" customHeight="1">
      <c r="A54" s="18" t="s">
        <v>89</v>
      </c>
      <c r="B54" s="16">
        <v>0</v>
      </c>
      <c r="C54" s="54" t="str">
        <f t="shared" si="6"/>
        <v>Kefalet Aidatı</v>
      </c>
      <c r="D54" s="55">
        <f>B54</f>
        <v>0</v>
      </c>
      <c r="E54" s="68" t="str">
        <f t="shared" si="7"/>
        <v>Kefalet Aidatı</v>
      </c>
      <c r="F54" s="55">
        <f t="shared" si="8"/>
        <v>0</v>
      </c>
    </row>
    <row r="55" spans="1:6" ht="15" customHeight="1">
      <c r="A55" s="18" t="s">
        <v>59</v>
      </c>
      <c r="B55" s="16">
        <v>0</v>
      </c>
      <c r="C55" s="54" t="str">
        <f t="shared" si="6"/>
        <v>Bireysel Emeklilik</v>
      </c>
      <c r="D55" s="55">
        <f>B55</f>
        <v>0</v>
      </c>
      <c r="E55" s="68" t="str">
        <f t="shared" si="7"/>
        <v>Bireysel Emeklilik</v>
      </c>
      <c r="F55" s="55">
        <f t="shared" si="8"/>
        <v>0</v>
      </c>
    </row>
    <row r="56" spans="1:6" ht="16.5" customHeight="1">
      <c r="A56" s="18" t="s">
        <v>25</v>
      </c>
      <c r="B56" s="16">
        <v>0</v>
      </c>
      <c r="C56" s="54" t="str">
        <f t="shared" si="6"/>
        <v>İcra</v>
      </c>
      <c r="D56" s="55">
        <f>B56</f>
        <v>0</v>
      </c>
      <c r="E56" s="68" t="str">
        <f t="shared" si="7"/>
        <v>İcra</v>
      </c>
      <c r="F56" s="55">
        <f t="shared" si="8"/>
        <v>0</v>
      </c>
    </row>
    <row r="57" spans="1:6" ht="16.5" customHeight="1" thickBot="1">
      <c r="A57" s="77" t="s">
        <v>70</v>
      </c>
      <c r="B57" s="50">
        <f>SUM(B49:B56)</f>
        <v>2200.4700000000003</v>
      </c>
      <c r="C57" s="49" t="str">
        <f t="shared" si="6"/>
        <v>Toplam</v>
      </c>
      <c r="D57" s="69">
        <f>SUM(D49:D56)</f>
        <v>220.04999999999998</v>
      </c>
      <c r="E57" s="51" t="str">
        <f t="shared" si="7"/>
        <v>Toplam</v>
      </c>
      <c r="F57" s="50">
        <f>SUM(F49:F56)</f>
        <v>1980.42</v>
      </c>
    </row>
    <row r="58" spans="1:6" ht="16.5" customHeight="1" thickBot="1">
      <c r="A58" s="78" t="s">
        <v>41</v>
      </c>
      <c r="B58" s="79">
        <f>B46+B57</f>
        <v>2296.2700000000004</v>
      </c>
      <c r="C58" s="70" t="str">
        <f t="shared" si="6"/>
        <v>Genel Kesinti Toplamı</v>
      </c>
      <c r="D58" s="71">
        <f>D46+D57</f>
        <v>220.04999999999998</v>
      </c>
      <c r="E58" s="70" t="str">
        <f t="shared" si="7"/>
        <v>Genel Kesinti Toplamı</v>
      </c>
      <c r="F58" s="72">
        <f>F46+F57</f>
        <v>2076.2200000000003</v>
      </c>
    </row>
    <row r="59" spans="1:6" ht="15" customHeight="1" thickBot="1">
      <c r="A59" s="80" t="s">
        <v>42</v>
      </c>
      <c r="B59" s="81">
        <f>B37-B58</f>
        <v>21785.629999999997</v>
      </c>
      <c r="C59" s="73" t="s">
        <v>43</v>
      </c>
      <c r="D59" s="74">
        <f>D37-D58</f>
        <v>2385.48</v>
      </c>
      <c r="E59" s="75" t="s">
        <v>72</v>
      </c>
      <c r="F59" s="76">
        <f>B59-D59</f>
        <v>19400.149999999998</v>
      </c>
    </row>
    <row r="60" spans="1:6" ht="15" customHeight="1">
      <c r="A60" s="20"/>
      <c r="B60" s="21"/>
      <c r="C60" s="11"/>
      <c r="D60" s="22"/>
      <c r="E60" s="11"/>
      <c r="F60" s="23"/>
    </row>
    <row r="61" spans="1:8" ht="15" customHeight="1">
      <c r="A61" s="24"/>
      <c r="B61" s="21"/>
      <c r="C61" s="25"/>
      <c r="D61" s="26"/>
      <c r="E61" s="25"/>
      <c r="F61" s="21"/>
      <c r="H61" s="120"/>
    </row>
    <row r="62" spans="1:6" ht="15" customHeight="1">
      <c r="A62" s="249" t="s">
        <v>84</v>
      </c>
      <c r="B62" s="249"/>
      <c r="C62" s="224" t="s">
        <v>34</v>
      </c>
      <c r="D62" s="224"/>
      <c r="E62" s="224" t="s">
        <v>85</v>
      </c>
      <c r="F62" s="224"/>
    </row>
    <row r="63" spans="1:6" ht="15" customHeight="1">
      <c r="A63" s="250"/>
      <c r="B63" s="250"/>
      <c r="C63" s="222"/>
      <c r="D63" s="222"/>
      <c r="E63" s="233"/>
      <c r="F63" s="233"/>
    </row>
    <row r="64" spans="1:6" ht="16.5" customHeight="1">
      <c r="A64" s="232">
        <v>9</v>
      </c>
      <c r="B64" s="232"/>
      <c r="C64" s="232">
        <v>11</v>
      </c>
      <c r="D64" s="232"/>
      <c r="E64" s="232">
        <v>13</v>
      </c>
      <c r="F64" s="232"/>
    </row>
    <row r="65" spans="1:6" ht="16.5" customHeight="1">
      <c r="A65" s="232">
        <v>10</v>
      </c>
      <c r="B65" s="232"/>
      <c r="C65" s="232">
        <v>12</v>
      </c>
      <c r="D65" s="232"/>
      <c r="E65" s="232">
        <v>14</v>
      </c>
      <c r="F65" s="232"/>
    </row>
    <row r="66" spans="1:6" ht="16.5" customHeight="1">
      <c r="A66" s="29"/>
      <c r="C66" s="28"/>
      <c r="D66" s="28"/>
      <c r="F66" s="28"/>
    </row>
    <row r="67" spans="1:6" ht="16.5" customHeight="1">
      <c r="A67" s="227" t="s">
        <v>94</v>
      </c>
      <c r="B67" s="227"/>
      <c r="C67" s="227"/>
      <c r="D67" s="227"/>
      <c r="E67" s="227"/>
      <c r="F67" s="227"/>
    </row>
  </sheetData>
  <sheetProtection insertColumns="0" insertRows="0"/>
  <protectedRanges>
    <protectedRange sqref="F11" name="Aralık1_1"/>
  </protectedRanges>
  <mergeCells count="45">
    <mergeCell ref="E64:F64"/>
    <mergeCell ref="E65:F65"/>
    <mergeCell ref="A65:B65"/>
    <mergeCell ref="A62:B62"/>
    <mergeCell ref="C64:D64"/>
    <mergeCell ref="A64:B64"/>
    <mergeCell ref="A63:B63"/>
    <mergeCell ref="A1:F1"/>
    <mergeCell ref="A2:F2"/>
    <mergeCell ref="D3:E3"/>
    <mergeCell ref="D4:E4"/>
    <mergeCell ref="A12:B13"/>
    <mergeCell ref="A38:B39"/>
    <mergeCell ref="B3:C3"/>
    <mergeCell ref="B4:C4"/>
    <mergeCell ref="D8:E8"/>
    <mergeCell ref="D5:E5"/>
    <mergeCell ref="A67:F67"/>
    <mergeCell ref="B6:C6"/>
    <mergeCell ref="D6:E6"/>
    <mergeCell ref="B10:C10"/>
    <mergeCell ref="B11:C11"/>
    <mergeCell ref="C38:D39"/>
    <mergeCell ref="C65:D65"/>
    <mergeCell ref="E63:F63"/>
    <mergeCell ref="A47:B48"/>
    <mergeCell ref="C47:D48"/>
    <mergeCell ref="E38:F39"/>
    <mergeCell ref="C63:D63"/>
    <mergeCell ref="B5:C5"/>
    <mergeCell ref="B9:C9"/>
    <mergeCell ref="C62:D62"/>
    <mergeCell ref="E62:F62"/>
    <mergeCell ref="B7:C7"/>
    <mergeCell ref="E47:F48"/>
    <mergeCell ref="H7:O7"/>
    <mergeCell ref="D7:E7"/>
    <mergeCell ref="D9:E9"/>
    <mergeCell ref="B8:C8"/>
    <mergeCell ref="D10:E10"/>
    <mergeCell ref="H18:I18"/>
    <mergeCell ref="H9:O10"/>
    <mergeCell ref="D11:E11"/>
    <mergeCell ref="C12:D13"/>
    <mergeCell ref="E12:F13"/>
  </mergeCells>
  <printOptions/>
  <pageMargins left="0.7" right="0.7" top="0.75" bottom="0.75" header="0.3" footer="0.3958333333333333"/>
  <pageSetup fitToHeight="1" fitToWidth="1" horizontalDpi="600" verticalDpi="600" orientation="portrait" paperSize="9" scale="74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2023-08-23T11:36:22Z</cp:lastPrinted>
  <dcterms:created xsi:type="dcterms:W3CDTF">2004-09-21T06:34:34Z</dcterms:created>
  <dcterms:modified xsi:type="dcterms:W3CDTF">2023-08-23T11:36:30Z</dcterms:modified>
  <cp:category/>
  <cp:version/>
  <cp:contentType/>
  <cp:contentStatus/>
</cp:coreProperties>
</file>