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10" yWindow="390" windowWidth="3750" windowHeight="7245" activeTab="1"/>
  </bookViews>
  <sheets>
    <sheet name="BORÇ FİŞİ OLURU" sheetId="1" r:id="rId1"/>
    <sheet name="5510- Üc. İz. Kıst. Ask BYV" sheetId="2" r:id="rId2"/>
  </sheets>
  <definedNames>
    <definedName name="_xlnm.Print_Area" localSheetId="1">'5510- Üc. İz. Kıst. Ask BYV'!$A$1:$F$68</definedName>
  </definedNames>
  <calcPr fullCalcOnLoad="1"/>
</workbook>
</file>

<file path=xl/sharedStrings.xml><?xml version="1.0" encoding="utf-8"?>
<sst xmlns="http://schemas.openxmlformats.org/spreadsheetml/2006/main" count="121" uniqueCount="107">
  <si>
    <t>MYO Devlet Kes %11</t>
  </si>
  <si>
    <t>GSSP Devlet Kes % 7.5</t>
  </si>
  <si>
    <t>MYO Şahıs Kes % 9</t>
  </si>
  <si>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</si>
  <si>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</si>
  <si>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</si>
  <si>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</si>
  <si>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Hakettiği Aylık ve Ödemeler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</si>
  <si>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</si>
  <si>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</si>
  <si>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</si>
  <si>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</si>
  <si>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</si>
  <si>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</si>
  <si>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</si>
  <si>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</si>
  <si>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</si>
  <si>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</si>
  <si>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</si>
  <si>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</si>
  <si>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</si>
  <si>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</si>
  <si>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</si>
  <si>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</si>
  <si>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</si>
  <si>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</si>
  <si>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</si>
  <si>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</si>
  <si>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</si>
  <si>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</si>
  <si>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</si>
  <si>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</si>
  <si>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</si>
  <si>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</si>
  <si>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</si>
  <si>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</si>
  <si>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</si>
  <si>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</si>
  <si>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</si>
  <si>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</si>
  <si>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Sendika Ödeneği</t>
  </si>
  <si>
    <t>Genel Kesinti Toplamı</t>
  </si>
  <si>
    <t>Net Ele Geçen Maaş</t>
  </si>
  <si>
    <t>Alması Gereken Maaş</t>
  </si>
  <si>
    <t>Sendika Kes</t>
  </si>
  <si>
    <t>GSSP Şahıs Kes % 5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</si>
  <si>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</si>
  <si>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</si>
  <si>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</si>
  <si>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</si>
  <si>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</si>
  <si>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</si>
  <si>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</si>
  <si>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</si>
  <si>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</si>
  <si>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</si>
  <si>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</si>
  <si>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5510- Kıst Maaş</t>
  </si>
  <si>
    <t>Y. Öğr. Tazminatı</t>
  </si>
  <si>
    <t>Bireysel Emeklilik</t>
  </si>
  <si>
    <t>Makam Tazminatı (Prof.)</t>
  </si>
  <si>
    <t>Sigortalı İşten Ayrılış Tarihi</t>
  </si>
  <si>
    <t>Aşağıda  sebep  ve miktarı  gösterilen  paranın</t>
  </si>
  <si>
    <t>Akademik Teşvik Ödeneği</t>
  </si>
  <si>
    <t>Borcun Ait Olduğu Dönem</t>
  </si>
  <si>
    <t>15 Nisan - 14 Mayıs</t>
  </si>
  <si>
    <t>Küm. Gelir Ver. Matrahı</t>
  </si>
  <si>
    <t>İdari Görev Ödeneği</t>
  </si>
  <si>
    <t>Hakettiğinden Kesilmesi Gereken Özel Kesintiler</t>
  </si>
  <si>
    <t>Genel Toplam</t>
  </si>
  <si>
    <t>Toplam</t>
  </si>
  <si>
    <t>Şubat</t>
  </si>
  <si>
    <t>Kişiden Tahsil Edilecek Tutar</t>
  </si>
  <si>
    <t>Gelir Vergisi (Hesaplanan)</t>
  </si>
  <si>
    <t>Gelir Vergisi (İst. Düşülen)</t>
  </si>
  <si>
    <t xml:space="preserve">Damga Vergisi (Hesaplanan) </t>
  </si>
  <si>
    <t>Damga Vergisi (İst. Düşülen)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</si>
  <si>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</si>
  <si>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</si>
  <si>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</si>
  <si>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</si>
  <si>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</si>
  <si>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</si>
  <si>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</si>
  <si>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Düzenleyen</t>
  </si>
  <si>
    <t>Harcama Yetkilisi</t>
  </si>
  <si>
    <t>Borç Açılan Birim</t>
  </si>
  <si>
    <t>BORÇ TUTARI (TL)</t>
  </si>
  <si>
    <t>Maaş Ödendiği Ay</t>
  </si>
  <si>
    <t>GSSP  %12 (Çalışılmayan Gün Sayısını Kurum Öder)</t>
  </si>
  <si>
    <t>GSSP Payı İçin Borç Açılan Gün Sayısı (30-Hakettiği Gün Sayısı)</t>
  </si>
  <si>
    <t>Doğum Tarihi</t>
  </si>
  <si>
    <r>
      <t>Aylık Gelir Ver. Matrahı</t>
    </r>
    <r>
      <rPr>
        <sz val="10"/>
        <color indexed="10"/>
        <rFont val="Times New Roman"/>
        <family val="1"/>
      </rPr>
      <t>**</t>
    </r>
  </si>
  <si>
    <r>
      <t>Ücretsiz İzin</t>
    </r>
    <r>
      <rPr>
        <b/>
        <sz val="9"/>
        <color indexed="10"/>
        <rFont val="Times New Roman"/>
        <family val="1"/>
      </rPr>
      <t xml:space="preserve">*** </t>
    </r>
    <r>
      <rPr>
        <b/>
        <sz val="9"/>
        <rFont val="Times New Roman"/>
        <family val="1"/>
      </rPr>
      <t xml:space="preserve">(Askerlik-BY Var) </t>
    </r>
  </si>
  <si>
    <r>
      <t>Gelir Vergisi İstisna Tutarı</t>
    </r>
    <r>
      <rPr>
        <b/>
        <sz val="9"/>
        <color indexed="10"/>
        <rFont val="Times New Roman"/>
        <family val="1"/>
      </rPr>
      <t>*</t>
    </r>
  </si>
  <si>
    <t>Damga Vergisi İstisna Tutarı</t>
  </si>
  <si>
    <t>***Askerlik-BYV (Bakmakla Yükümlüsü Var), 5510 Ücretsiz İzin Kıst Ay Şablonu ile Aynı Şablondur.</t>
  </si>
  <si>
    <t>Unvanı</t>
  </si>
  <si>
    <t>Mutlaka doldurunuz</t>
  </si>
  <si>
    <r>
      <t>E. Ü.  ……….</t>
    </r>
    <r>
      <rPr>
        <b/>
        <i/>
        <sz val="11"/>
        <color indexed="10"/>
        <rFont val="Times New Roman"/>
        <family val="1"/>
      </rPr>
      <t>Mutlaka doldurunuz</t>
    </r>
  </si>
  <si>
    <t>gelir vergisi dilimleri</t>
  </si>
  <si>
    <t>fazlası</t>
  </si>
  <si>
    <r>
      <rPr>
        <sz val="14"/>
        <color indexed="10"/>
        <rFont val="Times New Roman Tur"/>
        <family val="0"/>
      </rPr>
      <t>*</t>
    </r>
    <r>
      <rPr>
        <sz val="14"/>
        <rFont val="Times New Roman Tur"/>
        <family val="1"/>
      </rPr>
      <t xml:space="preserve"> Gelir Vergisi İstisna Tutarı Yıl İçinde Değişkenlik Gösterdiğinden Güncellenmelidir</t>
    </r>
  </si>
  <si>
    <r>
      <rPr>
        <sz val="12"/>
        <color indexed="10"/>
        <rFont val="Times New Roman Tur"/>
        <family val="0"/>
      </rPr>
      <t>**</t>
    </r>
    <r>
      <rPr>
        <sz val="12"/>
        <rFont val="Times New Roman Tur"/>
        <family val="0"/>
      </rPr>
      <t xml:space="preserve">Aylık Gelir Ver. Matrahını etkileyen Gelir ve Kesinti kalemleri eklenmesi durumunda, Aylık Gelir Ver. Matrahı formülü güncellenmelidir. </t>
    </r>
  </si>
  <si>
    <t>Ek Ödeme (666 KHK)</t>
  </si>
  <si>
    <t>Ek Ödeme (375 KHK)</t>
  </si>
  <si>
    <t>Ek: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</si>
</sst>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[$¥€-2]\ #,##0.00_);[Red]\([$€-2]\ #,##0.00\)"/>
    <numFmt numFmtId="191" formatCode="#,##0.00_ ;[Red]\-#,##0.00\ "/>
    <numFmt numFmtId="192" formatCode="&quot;₺&quot;#,##0.00"/>
  </numFmts>
  <fonts count="71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u val="single"/>
      <sz val="10"/>
      <name val="Times New Roman Tur"/>
      <family val="1"/>
    </font>
    <font>
      <b/>
      <sz val="11"/>
      <name val="Times New Roman Tur"/>
      <family val="1"/>
    </font>
    <font>
      <sz val="11"/>
      <name val="Times New Roman Tur"/>
      <family val="1"/>
    </font>
    <font>
      <sz val="9"/>
      <name val="Times New Roman Tur"/>
      <family val="1"/>
    </font>
    <font>
      <b/>
      <sz val="9"/>
      <name val="Times New Roman Tu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 Tur"/>
      <family val="1"/>
    </font>
    <font>
      <sz val="12"/>
      <name val="Times New Roman Tur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 Tur"/>
      <family val="0"/>
    </font>
    <font>
      <sz val="12"/>
      <color indexed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Consolas"/>
      <family val="3"/>
    </font>
    <font>
      <sz val="11"/>
      <color indexed="10"/>
      <name val="Times New Roman Tur"/>
      <family val="0"/>
    </font>
    <font>
      <i/>
      <sz val="11"/>
      <color indexed="10"/>
      <name val="Times New Roman Tur"/>
      <family val="0"/>
    </font>
    <font>
      <b/>
      <sz val="10"/>
      <color indexed="8"/>
      <name val="Times New Roman"/>
      <family val="1"/>
    </font>
    <font>
      <b/>
      <sz val="10"/>
      <color indexed="10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11"/>
      <color theme="1"/>
      <name val="Consolas"/>
      <family val="3"/>
    </font>
    <font>
      <b/>
      <sz val="9"/>
      <color rgb="FFFF0000"/>
      <name val="Times New Roman"/>
      <family val="1"/>
    </font>
    <font>
      <sz val="11"/>
      <color rgb="FFFF0000"/>
      <name val="Times New Roman Tur"/>
      <family val="0"/>
    </font>
    <font>
      <i/>
      <sz val="11"/>
      <color rgb="FFFF0000"/>
      <name val="Times New Roman Tur"/>
      <family val="0"/>
    </font>
    <font>
      <b/>
      <sz val="10"/>
      <color rgb="FFFF0000"/>
      <name val="Times New Roman Tur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64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3" xfId="0" applyFont="1" applyBorder="1" applyAlignment="1" applyProtection="1">
      <alignment/>
      <protection locked="0"/>
    </xf>
    <xf numFmtId="181" fontId="6" fillId="0" borderId="14" xfId="0" applyNumberFormat="1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81" fontId="6" fillId="0" borderId="16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1" fontId="1" fillId="0" borderId="16" xfId="0" applyNumberFormat="1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81" fontId="6" fillId="0" borderId="16" xfId="0" applyNumberFormat="1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/>
      <protection locked="0"/>
    </xf>
    <xf numFmtId="181" fontId="1" fillId="0" borderId="16" xfId="0" applyNumberFormat="1" applyFont="1" applyFill="1" applyBorder="1" applyAlignment="1" applyProtection="1">
      <alignment/>
      <protection locked="0"/>
    </xf>
    <xf numFmtId="181" fontId="11" fillId="0" borderId="16" xfId="0" applyNumberFormat="1" applyFont="1" applyFill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81" fontId="1" fillId="0" borderId="16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22" fontId="5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4" fontId="4" fillId="0" borderId="15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180" fontId="1" fillId="0" borderId="26" xfId="0" applyNumberFormat="1" applyFont="1" applyBorder="1" applyAlignment="1" applyProtection="1">
      <alignment/>
      <protection locked="0"/>
    </xf>
    <xf numFmtId="181" fontId="1" fillId="0" borderId="16" xfId="0" applyNumberFormat="1" applyFont="1" applyBorder="1" applyAlignment="1" applyProtection="1">
      <alignment/>
      <protection locked="0"/>
    </xf>
    <xf numFmtId="180" fontId="1" fillId="0" borderId="13" xfId="0" applyNumberFormat="1" applyFont="1" applyBorder="1" applyAlignment="1" applyProtection="1">
      <alignment/>
      <protection locked="0"/>
    </xf>
    <xf numFmtId="181" fontId="1" fillId="0" borderId="14" xfId="0" applyNumberFormat="1" applyFont="1" applyBorder="1" applyAlignment="1" applyProtection="1">
      <alignment/>
      <protection locked="0"/>
    </xf>
    <xf numFmtId="180" fontId="1" fillId="0" borderId="15" xfId="0" applyNumberFormat="1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81" fontId="2" fillId="0" borderId="24" xfId="0" applyNumberFormat="1" applyFont="1" applyBorder="1" applyAlignment="1" applyProtection="1">
      <alignment/>
      <protection locked="0"/>
    </xf>
    <xf numFmtId="180" fontId="2" fillId="0" borderId="23" xfId="0" applyNumberFormat="1" applyFont="1" applyBorder="1" applyAlignment="1" applyProtection="1">
      <alignment/>
      <protection locked="0"/>
    </xf>
    <xf numFmtId="180" fontId="2" fillId="0" borderId="22" xfId="0" applyNumberFormat="1" applyFont="1" applyBorder="1" applyAlignment="1" applyProtection="1">
      <alignment/>
      <protection locked="0"/>
    </xf>
    <xf numFmtId="180" fontId="1" fillId="0" borderId="26" xfId="0" applyNumberFormat="1" applyFont="1" applyBorder="1" applyAlignment="1" applyProtection="1">
      <alignment/>
      <protection locked="0"/>
    </xf>
    <xf numFmtId="181" fontId="1" fillId="0" borderId="14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181" fontId="1" fillId="0" borderId="1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/>
      <protection locked="0"/>
    </xf>
    <xf numFmtId="181" fontId="11" fillId="0" borderId="0" xfId="0" applyNumberFormat="1" applyFont="1" applyBorder="1" applyAlignment="1" applyProtection="1">
      <alignment/>
      <protection locked="0"/>
    </xf>
    <xf numFmtId="180" fontId="11" fillId="0" borderId="13" xfId="0" applyNumberFormat="1" applyFont="1" applyBorder="1" applyAlignment="1" applyProtection="1">
      <alignment horizontal="left"/>
      <protection locked="0"/>
    </xf>
    <xf numFmtId="181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Font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 vertical="center"/>
      <protection locked="0"/>
    </xf>
    <xf numFmtId="180" fontId="11" fillId="0" borderId="0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180" fontId="11" fillId="0" borderId="15" xfId="0" applyNumberFormat="1" applyFont="1" applyBorder="1" applyAlignment="1" applyProtection="1">
      <alignment horizontal="left"/>
      <protection locked="0"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4" fontId="11" fillId="0" borderId="16" xfId="0" applyNumberFormat="1" applyFont="1" applyFill="1" applyBorder="1" applyAlignment="1" applyProtection="1">
      <alignment/>
      <protection locked="0"/>
    </xf>
    <xf numFmtId="4" fontId="11" fillId="0" borderId="16" xfId="0" applyNumberFormat="1" applyFont="1" applyBorder="1" applyAlignment="1" applyProtection="1">
      <alignment/>
      <protection locked="0"/>
    </xf>
    <xf numFmtId="181" fontId="2" fillId="0" borderId="23" xfId="0" applyNumberFormat="1" applyFont="1" applyBorder="1" applyAlignment="1" applyProtection="1">
      <alignment/>
      <protection locked="0"/>
    </xf>
    <xf numFmtId="180" fontId="1" fillId="0" borderId="13" xfId="0" applyNumberFormat="1" applyFont="1" applyBorder="1" applyAlignment="1" applyProtection="1">
      <alignment/>
      <protection locked="0"/>
    </xf>
    <xf numFmtId="180" fontId="1" fillId="0" borderId="15" xfId="0" applyNumberFormat="1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4" fontId="2" fillId="0" borderId="24" xfId="0" applyNumberFormat="1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181" fontId="2" fillId="0" borderId="16" xfId="0" applyNumberFormat="1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181" fontId="2" fillId="0" borderId="28" xfId="0" applyNumberFormat="1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181" fontId="2" fillId="0" borderId="30" xfId="0" applyNumberFormat="1" applyFont="1" applyBorder="1" applyAlignment="1" applyProtection="1">
      <alignment/>
      <protection locked="0"/>
    </xf>
    <xf numFmtId="180" fontId="2" fillId="0" borderId="30" xfId="0" applyNumberFormat="1" applyFont="1" applyBorder="1" applyAlignment="1" applyProtection="1">
      <alignment/>
      <protection locked="0"/>
    </xf>
    <xf numFmtId="4" fontId="2" fillId="0" borderId="30" xfId="0" applyNumberFormat="1" applyFont="1" applyBorder="1" applyAlignment="1" applyProtection="1">
      <alignment/>
      <protection locked="0"/>
    </xf>
    <xf numFmtId="180" fontId="2" fillId="0" borderId="30" xfId="0" applyNumberFormat="1" applyFont="1" applyBorder="1" applyAlignment="1" applyProtection="1">
      <alignment/>
      <protection locked="0"/>
    </xf>
    <xf numFmtId="181" fontId="2" fillId="0" borderId="31" xfId="0" applyNumberFormat="1" applyFont="1" applyBorder="1" applyAlignment="1" applyProtection="1">
      <alignment/>
      <protection locked="0"/>
    </xf>
    <xf numFmtId="0" fontId="10" fillId="33" borderId="12" xfId="0" applyFont="1" applyFill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17" xfId="0" applyFont="1" applyBorder="1" applyAlignment="1">
      <alignment vertical="center" wrapText="1"/>
    </xf>
    <xf numFmtId="181" fontId="1" fillId="0" borderId="16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 wrapText="1"/>
    </xf>
    <xf numFmtId="0" fontId="7" fillId="0" borderId="25" xfId="0" applyFont="1" applyFill="1" applyBorder="1" applyAlignment="1">
      <alignment horizontal="center"/>
    </xf>
    <xf numFmtId="181" fontId="6" fillId="0" borderId="14" xfId="0" applyNumberFormat="1" applyFont="1" applyBorder="1" applyAlignment="1" applyProtection="1">
      <alignment vertical="center"/>
      <protection locked="0"/>
    </xf>
    <xf numFmtId="0" fontId="1" fillId="0" borderId="15" xfId="0" applyFont="1" applyBorder="1" applyAlignment="1">
      <alignment vertical="center" wrapText="1"/>
    </xf>
    <xf numFmtId="0" fontId="7" fillId="0" borderId="12" xfId="0" applyFont="1" applyBorder="1" applyAlignment="1" applyProtection="1">
      <alignment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191" fontId="1" fillId="0" borderId="16" xfId="0" applyNumberFormat="1" applyFont="1" applyBorder="1" applyAlignment="1">
      <alignment vertical="center"/>
    </xf>
    <xf numFmtId="0" fontId="13" fillId="0" borderId="0" xfId="0" applyFont="1" applyFill="1" applyAlignment="1" applyProtection="1">
      <alignment wrapText="1"/>
      <protection locked="0"/>
    </xf>
    <xf numFmtId="192" fontId="65" fillId="34" borderId="33" xfId="0" applyNumberFormat="1" applyFont="1" applyFill="1" applyBorder="1" applyAlignment="1">
      <alignment horizontal="left"/>
    </xf>
    <xf numFmtId="4" fontId="65" fillId="0" borderId="33" xfId="0" applyNumberFormat="1" applyFont="1" applyBorder="1" applyAlignment="1">
      <alignment/>
    </xf>
    <xf numFmtId="0" fontId="65" fillId="34" borderId="34" xfId="0" applyFont="1" applyFill="1" applyBorder="1" applyAlignment="1">
      <alignment/>
    </xf>
    <xf numFmtId="4" fontId="65" fillId="0" borderId="34" xfId="0" applyNumberFormat="1" applyFont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4" fontId="65" fillId="0" borderId="0" xfId="0" applyNumberFormat="1" applyFont="1" applyBorder="1" applyAlignment="1">
      <alignment/>
    </xf>
    <xf numFmtId="192" fontId="65" fillId="34" borderId="35" xfId="0" applyNumberFormat="1" applyFont="1" applyFill="1" applyBorder="1" applyAlignment="1">
      <alignment horizontal="left"/>
    </xf>
    <xf numFmtId="4" fontId="65" fillId="0" borderId="35" xfId="0" applyNumberFormat="1" applyFont="1" applyBorder="1" applyAlignment="1">
      <alignment/>
    </xf>
    <xf numFmtId="4" fontId="66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67" fillId="0" borderId="15" xfId="0" applyFont="1" applyBorder="1" applyAlignment="1" applyProtection="1">
      <alignment vertical="center"/>
      <protection locked="0"/>
    </xf>
    <xf numFmtId="0" fontId="68" fillId="0" borderId="0" xfId="0" applyFont="1" applyBorder="1" applyAlignment="1" applyProtection="1">
      <alignment vertical="center"/>
      <protection locked="0"/>
    </xf>
    <xf numFmtId="0" fontId="68" fillId="0" borderId="23" xfId="0" applyFont="1" applyBorder="1" applyAlignment="1" applyProtection="1">
      <alignment vertical="center"/>
      <protection locked="0"/>
    </xf>
    <xf numFmtId="14" fontId="4" fillId="0" borderId="15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16" xfId="0" applyNumberFormat="1" applyFont="1" applyFill="1" applyBorder="1" applyAlignment="1" applyProtection="1">
      <alignment horizontal="center"/>
      <protection locked="0"/>
    </xf>
    <xf numFmtId="0" fontId="68" fillId="33" borderId="43" xfId="0" applyFont="1" applyFill="1" applyBorder="1" applyAlignment="1" applyProtection="1">
      <alignment horizontal="left" vertical="center"/>
      <protection locked="0"/>
    </xf>
    <xf numFmtId="0" fontId="68" fillId="33" borderId="39" xfId="0" applyFont="1" applyFill="1" applyBorder="1" applyAlignment="1" applyProtection="1">
      <alignment horizontal="left" vertical="center"/>
      <protection locked="0"/>
    </xf>
    <xf numFmtId="0" fontId="68" fillId="33" borderId="10" xfId="0" applyFont="1" applyFill="1" applyBorder="1" applyAlignment="1" applyProtection="1">
      <alignment horizontal="left" vertical="center"/>
      <protection locked="0"/>
    </xf>
    <xf numFmtId="181" fontId="4" fillId="0" borderId="42" xfId="0" applyNumberFormat="1" applyFont="1" applyBorder="1" applyAlignment="1" applyProtection="1">
      <alignment horizontal="center" vertical="center"/>
      <protection locked="0"/>
    </xf>
    <xf numFmtId="181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left"/>
    </xf>
    <xf numFmtId="0" fontId="70" fillId="33" borderId="36" xfId="0" applyFont="1" applyFill="1" applyBorder="1" applyAlignment="1" applyProtection="1">
      <alignment horizontal="left"/>
      <protection locked="0"/>
    </xf>
    <xf numFmtId="0" fontId="70" fillId="33" borderId="32" xfId="0" applyFont="1" applyFill="1" applyBorder="1" applyAlignment="1" applyProtection="1">
      <alignment horizontal="left"/>
      <protection locked="0"/>
    </xf>
    <xf numFmtId="0" fontId="70" fillId="33" borderId="39" xfId="0" applyFont="1" applyFill="1" applyBorder="1" applyAlignment="1" applyProtection="1">
      <alignment horizontal="left"/>
      <protection locked="0"/>
    </xf>
    <xf numFmtId="0" fontId="70" fillId="33" borderId="10" xfId="0" applyFont="1" applyFill="1" applyBorder="1" applyAlignment="1" applyProtection="1">
      <alignment horizontal="left"/>
      <protection locked="0"/>
    </xf>
    <xf numFmtId="0" fontId="17" fillId="33" borderId="39" xfId="0" applyFont="1" applyFill="1" applyBorder="1" applyAlignment="1" applyProtection="1">
      <alignment horizontal="left"/>
      <protection locked="0"/>
    </xf>
    <xf numFmtId="0" fontId="17" fillId="33" borderId="10" xfId="0" applyFont="1" applyFill="1" applyBorder="1" applyAlignment="1" applyProtection="1">
      <alignment horizontal="left"/>
      <protection locked="0"/>
    </xf>
    <xf numFmtId="0" fontId="10" fillId="33" borderId="49" xfId="0" applyFont="1" applyFill="1" applyBorder="1" applyAlignment="1" applyProtection="1">
      <alignment horizontal="left" vertical="center"/>
      <protection locked="0"/>
    </xf>
    <xf numFmtId="0" fontId="10" fillId="33" borderId="50" xfId="0" applyFont="1" applyFill="1" applyBorder="1" applyAlignment="1" applyProtection="1">
      <alignment horizontal="left" vertical="center"/>
      <protection locked="0"/>
    </xf>
    <xf numFmtId="0" fontId="10" fillId="33" borderId="39" xfId="0" applyFont="1" applyFill="1" applyBorder="1" applyAlignment="1" applyProtection="1">
      <alignment horizontal="left" vertical="center"/>
      <protection locked="0"/>
    </xf>
    <xf numFmtId="0" fontId="10" fillId="33" borderId="42" xfId="0" applyFont="1" applyFill="1" applyBorder="1" applyAlignment="1" applyProtection="1">
      <alignment horizontal="left" vertical="center"/>
      <protection locked="0"/>
    </xf>
    <xf numFmtId="0" fontId="10" fillId="33" borderId="19" xfId="0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33" borderId="51" xfId="0" applyFont="1" applyFill="1" applyBorder="1" applyAlignment="1" applyProtection="1">
      <alignment horizontal="left" vertical="center"/>
      <protection locked="0"/>
    </xf>
    <xf numFmtId="0" fontId="10" fillId="33" borderId="52" xfId="0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80" fontId="2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6" xfId="0" applyNumberFormat="1" applyFont="1" applyBorder="1" applyAlignment="1" applyProtection="1">
      <alignment horizontal="center" vertical="center" wrapText="1"/>
      <protection locked="0"/>
    </xf>
    <xf numFmtId="180" fontId="2" fillId="0" borderId="22" xfId="0" applyNumberFormat="1" applyFont="1" applyBorder="1" applyAlignment="1" applyProtection="1">
      <alignment horizontal="center" vertical="center" wrapText="1"/>
      <protection locked="0"/>
    </xf>
    <xf numFmtId="180" fontId="2" fillId="0" borderId="24" xfId="0" applyNumberFormat="1" applyFont="1" applyBorder="1" applyAlignment="1" applyProtection="1">
      <alignment horizontal="center" vertical="center" wrapText="1"/>
      <protection locked="0"/>
    </xf>
    <xf numFmtId="180" fontId="2" fillId="0" borderId="15" xfId="0" applyNumberFormat="1" applyFont="1" applyBorder="1" applyAlignment="1" applyProtection="1">
      <alignment horizontal="center" vertical="center"/>
      <protection locked="0"/>
    </xf>
    <xf numFmtId="180" fontId="2" fillId="0" borderId="16" xfId="0" applyNumberFormat="1" applyFont="1" applyBorder="1" applyAlignment="1" applyProtection="1">
      <alignment horizontal="center" vertical="center"/>
      <protection locked="0"/>
    </xf>
    <xf numFmtId="180" fontId="2" fillId="0" borderId="22" xfId="0" applyNumberFormat="1" applyFont="1" applyBorder="1" applyAlignment="1" applyProtection="1">
      <alignment horizontal="center" vertical="center"/>
      <protection locked="0"/>
    </xf>
    <xf numFmtId="180" fontId="2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 applyProtection="1">
      <alignment horizontal="center" vertical="center"/>
      <protection/>
    </xf>
    <xf numFmtId="0" fontId="10" fillId="0" borderId="55" xfId="0" applyFont="1" applyFill="1" applyBorder="1" applyAlignment="1" applyProtection="1">
      <alignment horizontal="center" vertical="center"/>
      <protection/>
    </xf>
    <xf numFmtId="0" fontId="12" fillId="35" borderId="42" xfId="0" applyFont="1" applyFill="1" applyBorder="1" applyAlignment="1" applyProtection="1">
      <alignment horizontal="left"/>
      <protection locked="0"/>
    </xf>
    <xf numFmtId="0" fontId="12" fillId="35" borderId="56" xfId="0" applyFont="1" applyFill="1" applyBorder="1" applyAlignment="1" applyProtection="1">
      <alignment horizontal="left"/>
      <protection locked="0"/>
    </xf>
    <xf numFmtId="0" fontId="12" fillId="35" borderId="19" xfId="0" applyFont="1" applyFill="1" applyBorder="1" applyAlignment="1" applyProtection="1">
      <alignment horizontal="left"/>
      <protection locked="0"/>
    </xf>
    <xf numFmtId="49" fontId="17" fillId="33" borderId="57" xfId="0" applyNumberFormat="1" applyFont="1" applyFill="1" applyBorder="1" applyAlignment="1" applyProtection="1">
      <alignment horizontal="left"/>
      <protection locked="0"/>
    </xf>
    <xf numFmtId="49" fontId="17" fillId="33" borderId="25" xfId="0" applyNumberFormat="1" applyFont="1" applyFill="1" applyBorder="1" applyAlignment="1" applyProtection="1">
      <alignment horizontal="left"/>
      <protection locked="0"/>
    </xf>
    <xf numFmtId="0" fontId="1" fillId="0" borderId="49" xfId="0" applyFont="1" applyBorder="1" applyAlignment="1" applyProtection="1">
      <alignment/>
      <protection locked="0"/>
    </xf>
    <xf numFmtId="0" fontId="1" fillId="0" borderId="50" xfId="0" applyFont="1" applyBorder="1" applyAlignment="1" applyProtection="1">
      <alignment/>
      <protection locked="0"/>
    </xf>
    <xf numFmtId="0" fontId="13" fillId="35" borderId="0" xfId="0" applyFont="1" applyFill="1" applyAlignment="1" applyProtection="1">
      <alignment horizontal="left" wrapText="1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80" fontId="2" fillId="0" borderId="13" xfId="0" applyNumberFormat="1" applyFont="1" applyBorder="1" applyAlignment="1" applyProtection="1">
      <alignment horizontal="center" vertical="center" wrapText="1"/>
      <protection locked="0"/>
    </xf>
    <xf numFmtId="180" fontId="2" fillId="0" borderId="14" xfId="0" applyNumberFormat="1" applyFont="1" applyBorder="1" applyAlignment="1" applyProtection="1">
      <alignment horizontal="center" vertical="center" wrapText="1"/>
      <protection locked="0"/>
    </xf>
    <xf numFmtId="180" fontId="2" fillId="0" borderId="13" xfId="0" applyNumberFormat="1" applyFont="1" applyBorder="1" applyAlignment="1" applyProtection="1">
      <alignment horizontal="center" vertical="center"/>
      <protection locked="0"/>
    </xf>
    <xf numFmtId="180" fontId="2" fillId="0" borderId="14" xfId="0" applyNumberFormat="1" applyFont="1" applyBorder="1" applyAlignment="1" applyProtection="1">
      <alignment horizontal="center" vertical="center"/>
      <protection locked="0"/>
    </xf>
    <xf numFmtId="180" fontId="2" fillId="0" borderId="28" xfId="0" applyNumberFormat="1" applyFont="1" applyBorder="1" applyAlignment="1" applyProtection="1">
      <alignment horizontal="center" vertical="center"/>
      <protection locked="0"/>
    </xf>
    <xf numFmtId="180" fontId="2" fillId="0" borderId="59" xfId="0" applyNumberFormat="1" applyFont="1" applyBorder="1" applyAlignment="1" applyProtection="1">
      <alignment horizontal="center" vertical="center"/>
      <protection locked="0"/>
    </xf>
    <xf numFmtId="180" fontId="1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65" fillId="34" borderId="53" xfId="0" applyFont="1" applyFill="1" applyBorder="1" applyAlignment="1">
      <alignment horizontal="center"/>
    </xf>
    <xf numFmtId="0" fontId="65" fillId="34" borderId="6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="120" zoomScaleNormal="120" workbookViewId="0" topLeftCell="A4">
      <selection activeCell="L46" sqref="L46"/>
    </sheetView>
  </sheetViews>
  <sheetFormatPr defaultColWidth="9.140625" defaultRowHeight="19.5" customHeight="1"/>
  <cols>
    <col min="1" max="1" width="13.7109375" style="32" customWidth="1"/>
    <col min="2" max="2" width="17.28125" style="32" customWidth="1"/>
    <col min="3" max="3" width="16.8515625" style="32" customWidth="1"/>
    <col min="4" max="4" width="14.8515625" style="32" customWidth="1"/>
    <col min="5" max="5" width="10.57421875" style="32" customWidth="1"/>
    <col min="6" max="6" width="17.7109375" style="32" customWidth="1"/>
    <col min="7" max="13" width="9.140625" style="32" customWidth="1"/>
    <col min="14" max="14" width="14.28125" style="32" bestFit="1" customWidth="1"/>
    <col min="15" max="16384" width="9.140625" style="32" customWidth="1"/>
  </cols>
  <sheetData>
    <row r="1" spans="1:6" ht="15" customHeight="1">
      <c r="A1" s="186" t="s">
        <v>26</v>
      </c>
      <c r="B1" s="187"/>
      <c r="C1" s="187"/>
      <c r="D1" s="187"/>
      <c r="E1" s="187"/>
      <c r="F1" s="188"/>
    </row>
    <row r="2" spans="1:6" ht="15" customHeight="1">
      <c r="A2" s="179" t="s">
        <v>27</v>
      </c>
      <c r="B2" s="173"/>
      <c r="C2" s="173"/>
      <c r="D2" s="173"/>
      <c r="E2" s="173"/>
      <c r="F2" s="174"/>
    </row>
    <row r="3" spans="1:6" ht="15" customHeight="1">
      <c r="A3" s="179" t="s">
        <v>28</v>
      </c>
      <c r="B3" s="173"/>
      <c r="C3" s="173"/>
      <c r="D3" s="173"/>
      <c r="E3" s="173"/>
      <c r="F3" s="174"/>
    </row>
    <row r="4" spans="1:6" ht="15" customHeight="1">
      <c r="A4" s="33"/>
      <c r="B4" s="34"/>
      <c r="C4" s="34"/>
      <c r="D4" s="34"/>
      <c r="E4" s="34"/>
      <c r="F4" s="35"/>
    </row>
    <row r="5" spans="1:6" ht="15" customHeight="1">
      <c r="A5" s="36" t="s">
        <v>29</v>
      </c>
      <c r="B5" s="37"/>
      <c r="C5" s="38" t="s">
        <v>30</v>
      </c>
      <c r="D5" s="38"/>
      <c r="E5" s="38"/>
      <c r="F5" s="39">
        <f ca="1">NOW()</f>
        <v>45161.59751863426</v>
      </c>
    </row>
    <row r="6" spans="1:6" ht="15" customHeight="1">
      <c r="A6" s="36" t="s">
        <v>31</v>
      </c>
      <c r="B6" s="37"/>
      <c r="C6" s="38" t="s">
        <v>30</v>
      </c>
      <c r="D6" s="38"/>
      <c r="E6" s="38"/>
      <c r="F6" s="40"/>
    </row>
    <row r="7" spans="1:6" ht="15" customHeight="1">
      <c r="A7" s="41"/>
      <c r="B7" s="38"/>
      <c r="C7" s="38"/>
      <c r="D7" s="38"/>
      <c r="E7" s="38"/>
      <c r="F7" s="40"/>
    </row>
    <row r="8" spans="1:6" ht="19.5" customHeight="1">
      <c r="A8" s="189" t="s">
        <v>99</v>
      </c>
      <c r="B8" s="190"/>
      <c r="C8" s="190"/>
      <c r="D8" s="190"/>
      <c r="E8" s="190"/>
      <c r="F8" s="191"/>
    </row>
    <row r="9" spans="1:6" ht="19.5" customHeight="1">
      <c r="A9" s="192"/>
      <c r="B9" s="193"/>
      <c r="C9" s="193"/>
      <c r="D9" s="193"/>
      <c r="E9" s="193"/>
      <c r="F9" s="194"/>
    </row>
    <row r="10" spans="1:10" ht="19.5" customHeight="1">
      <c r="A10" s="195" t="s">
        <v>62</v>
      </c>
      <c r="B10" s="196"/>
      <c r="C10" s="196"/>
      <c r="D10" s="42">
        <f>'5510- Üc. İz. Kıst. Ask BYV'!B6</f>
        <v>1</v>
      </c>
      <c r="E10" s="42">
        <f>'5510- Üc. İz. Kıst. Ask BYV'!B3</f>
        <v>2</v>
      </c>
      <c r="F10" s="43">
        <f>'5510- Üc. İz. Kıst. Ask BYV'!B4</f>
        <v>3</v>
      </c>
      <c r="G10" s="44"/>
      <c r="H10" s="44"/>
      <c r="I10" s="44"/>
      <c r="J10" s="44"/>
    </row>
    <row r="11" spans="1:6" ht="19.5" customHeight="1">
      <c r="A11" s="180" t="s">
        <v>77</v>
      </c>
      <c r="B11" s="181"/>
      <c r="C11" s="181"/>
      <c r="D11" s="181"/>
      <c r="E11" s="181"/>
      <c r="F11" s="182"/>
    </row>
    <row r="12" spans="1:6" ht="19.5" customHeight="1">
      <c r="A12" s="45"/>
      <c r="B12" s="46"/>
      <c r="C12" s="46"/>
      <c r="D12" s="46"/>
      <c r="E12" s="46"/>
      <c r="F12" s="47"/>
    </row>
    <row r="13" spans="1:14" ht="15" customHeight="1">
      <c r="A13" s="183"/>
      <c r="B13" s="184"/>
      <c r="C13" s="184"/>
      <c r="D13" s="184"/>
      <c r="E13" s="184"/>
      <c r="F13" s="185"/>
      <c r="N13" s="48"/>
    </row>
    <row r="14" spans="1:6" ht="15" customHeight="1">
      <c r="A14" s="45"/>
      <c r="B14" s="46"/>
      <c r="C14" s="46"/>
      <c r="D14" s="46"/>
      <c r="E14" s="173" t="s">
        <v>33</v>
      </c>
      <c r="F14" s="174"/>
    </row>
    <row r="15" spans="1:6" ht="15" customHeight="1">
      <c r="A15" s="45"/>
      <c r="B15" s="46"/>
      <c r="C15" s="46"/>
      <c r="D15" s="46"/>
      <c r="E15" s="175" t="s">
        <v>34</v>
      </c>
      <c r="F15" s="176"/>
    </row>
    <row r="16" spans="1:6" ht="15" customHeight="1">
      <c r="A16" s="45"/>
      <c r="B16" s="46"/>
      <c r="C16" s="46"/>
      <c r="D16" s="46"/>
      <c r="E16" s="177"/>
      <c r="F16" s="178"/>
    </row>
    <row r="17" spans="1:6" ht="15" customHeight="1">
      <c r="A17" s="45"/>
      <c r="B17" s="46"/>
      <c r="C17" s="46"/>
      <c r="D17" s="46"/>
      <c r="E17" s="162">
        <f>'5510- Üc. İz. Kıst. Ask BYV'!C66</f>
        <v>11</v>
      </c>
      <c r="F17" s="163"/>
    </row>
    <row r="18" spans="1:6" ht="15" customHeight="1">
      <c r="A18" s="45"/>
      <c r="B18" s="46"/>
      <c r="C18" s="46"/>
      <c r="D18" s="46"/>
      <c r="E18" s="162">
        <f>'5510- Üc. İz. Kıst. Ask BYV'!C67</f>
        <v>12</v>
      </c>
      <c r="F18" s="163"/>
    </row>
    <row r="19" spans="1:6" ht="19.5" customHeight="1">
      <c r="A19" s="45"/>
      <c r="B19" s="46"/>
      <c r="C19" s="46"/>
      <c r="D19" s="46"/>
      <c r="E19" s="49"/>
      <c r="F19" s="50"/>
    </row>
    <row r="20" spans="1:6" ht="15" customHeight="1">
      <c r="A20" s="179" t="s">
        <v>35</v>
      </c>
      <c r="B20" s="173"/>
      <c r="C20" s="173"/>
      <c r="D20" s="173"/>
      <c r="E20" s="173"/>
      <c r="F20" s="174"/>
    </row>
    <row r="21" spans="1:6" ht="15" customHeight="1">
      <c r="A21" s="140">
        <f>F5</f>
        <v>45161.59751863426</v>
      </c>
      <c r="B21" s="141"/>
      <c r="C21" s="141"/>
      <c r="D21" s="141"/>
      <c r="E21" s="141"/>
      <c r="F21" s="142"/>
    </row>
    <row r="22" spans="1:6" ht="15" customHeight="1">
      <c r="A22" s="51"/>
      <c r="B22" s="52"/>
      <c r="C22" s="52"/>
      <c r="D22" s="52"/>
      <c r="E22" s="52"/>
      <c r="F22" s="39"/>
    </row>
    <row r="23" spans="1:6" ht="15" customHeight="1">
      <c r="A23" s="51"/>
      <c r="B23" s="52"/>
      <c r="C23" s="52"/>
      <c r="D23" s="52"/>
      <c r="E23" s="52"/>
      <c r="F23" s="39"/>
    </row>
    <row r="24" spans="1:6" ht="15" customHeight="1">
      <c r="A24" s="149">
        <f>'5510- Üc. İz. Kıst. Ask BYV'!E66</f>
        <v>13</v>
      </c>
      <c r="B24" s="150"/>
      <c r="C24" s="150"/>
      <c r="D24" s="150"/>
      <c r="E24" s="150"/>
      <c r="F24" s="151"/>
    </row>
    <row r="25" spans="1:6" ht="15" customHeight="1">
      <c r="A25" s="149">
        <f>'5510- Üc. İz. Kıst. Ask BYV'!E67</f>
        <v>14</v>
      </c>
      <c r="B25" s="150"/>
      <c r="C25" s="150"/>
      <c r="D25" s="150"/>
      <c r="E25" s="150"/>
      <c r="F25" s="151"/>
    </row>
    <row r="26" spans="1:6" ht="27.75" customHeight="1" thickBot="1">
      <c r="A26" s="41"/>
      <c r="B26" s="38"/>
      <c r="C26" s="38"/>
      <c r="D26" s="38"/>
      <c r="E26" s="38"/>
      <c r="F26" s="40"/>
    </row>
    <row r="27" spans="1:6" ht="18" customHeight="1">
      <c r="A27" s="152" t="s">
        <v>36</v>
      </c>
      <c r="B27" s="153"/>
      <c r="C27" s="153"/>
      <c r="D27" s="153"/>
      <c r="E27" s="154"/>
      <c r="F27" s="155"/>
    </row>
    <row r="28" spans="1:6" ht="15" customHeight="1">
      <c r="A28" s="156" t="s">
        <v>37</v>
      </c>
      <c r="B28" s="157"/>
      <c r="C28" s="160" t="s">
        <v>78</v>
      </c>
      <c r="D28" s="161" t="s">
        <v>38</v>
      </c>
      <c r="E28" s="169" t="s">
        <v>87</v>
      </c>
      <c r="F28" s="170"/>
    </row>
    <row r="29" spans="1:6" ht="12.75" customHeight="1">
      <c r="A29" s="158"/>
      <c r="B29" s="159"/>
      <c r="C29" s="160"/>
      <c r="D29" s="161"/>
      <c r="E29" s="171"/>
      <c r="F29" s="172"/>
    </row>
    <row r="30" spans="1:6" ht="24" customHeight="1">
      <c r="A30" s="53">
        <f>'5510- Üc. İz. Kıst. Ask BYV'!B3</f>
        <v>2</v>
      </c>
      <c r="B30" s="54">
        <f>'5510- Üc. İz. Kıst. Ask BYV'!B4</f>
        <v>3</v>
      </c>
      <c r="C30" s="55">
        <f>'5510- Üc. İz. Kıst. Ask BYV'!B5</f>
        <v>4</v>
      </c>
      <c r="D30" s="55">
        <f>'5510- Üc. İz. Kıst. Ask BYV'!B6</f>
        <v>1</v>
      </c>
      <c r="E30" s="167">
        <f>'5510- Üc. İz. Kıst. Ask BYV'!F61</f>
        <v>15127.711999999998</v>
      </c>
      <c r="F30" s="168"/>
    </row>
    <row r="31" spans="1:6" ht="41.25" customHeight="1">
      <c r="A31" s="56" t="s">
        <v>79</v>
      </c>
      <c r="B31" s="164" t="s">
        <v>98</v>
      </c>
      <c r="C31" s="165"/>
      <c r="D31" s="165"/>
      <c r="E31" s="165"/>
      <c r="F31" s="166"/>
    </row>
    <row r="32" spans="1:6" ht="19.5" customHeight="1" thickBot="1">
      <c r="A32" s="57" t="s">
        <v>46</v>
      </c>
      <c r="B32" s="164" t="s">
        <v>98</v>
      </c>
      <c r="C32" s="165"/>
      <c r="D32" s="165"/>
      <c r="E32" s="165"/>
      <c r="F32" s="166"/>
    </row>
    <row r="33" spans="1:6" ht="19.5" customHeight="1">
      <c r="A33" s="58"/>
      <c r="B33" s="59"/>
      <c r="C33" s="59"/>
      <c r="D33" s="59"/>
      <c r="E33" s="59"/>
      <c r="F33" s="60"/>
    </row>
    <row r="34" spans="1:6" ht="19.5" customHeight="1">
      <c r="A34" s="143" t="s">
        <v>6</v>
      </c>
      <c r="B34" s="144"/>
      <c r="C34" s="144"/>
      <c r="D34" s="144"/>
      <c r="E34" s="144"/>
      <c r="F34" s="145"/>
    </row>
    <row r="35" spans="1:6" ht="8.25" customHeight="1">
      <c r="A35" s="146"/>
      <c r="B35" s="147"/>
      <c r="C35" s="147"/>
      <c r="D35" s="147"/>
      <c r="E35" s="147"/>
      <c r="F35" s="148"/>
    </row>
    <row r="36" spans="1:6" ht="19.5" customHeight="1">
      <c r="A36" s="146" t="s">
        <v>39</v>
      </c>
      <c r="B36" s="147"/>
      <c r="C36" s="147"/>
      <c r="D36" s="147"/>
      <c r="E36" s="147"/>
      <c r="F36" s="148"/>
    </row>
    <row r="37" spans="1:6" ht="12.75" customHeight="1">
      <c r="A37" s="61"/>
      <c r="B37" s="62"/>
      <c r="C37" s="62"/>
      <c r="D37" s="62"/>
      <c r="E37" s="62"/>
      <c r="F37" s="63"/>
    </row>
    <row r="38" spans="1:6" ht="15" customHeight="1">
      <c r="A38" s="64"/>
      <c r="B38" s="65"/>
      <c r="C38" s="65"/>
      <c r="D38" s="144" t="s">
        <v>32</v>
      </c>
      <c r="E38" s="144"/>
      <c r="F38" s="145"/>
    </row>
    <row r="39" spans="1:6" ht="15" customHeight="1">
      <c r="A39" s="64"/>
      <c r="B39" s="65"/>
      <c r="C39" s="65"/>
      <c r="D39" s="144" t="s">
        <v>33</v>
      </c>
      <c r="E39" s="144"/>
      <c r="F39" s="145"/>
    </row>
    <row r="40" spans="1:6" ht="15" customHeight="1">
      <c r="A40" s="64"/>
      <c r="B40" s="65"/>
      <c r="C40" s="65"/>
      <c r="D40" s="197"/>
      <c r="E40" s="197"/>
      <c r="F40" s="198"/>
    </row>
    <row r="41" spans="1:6" ht="15" customHeight="1">
      <c r="A41" s="136" t="s">
        <v>106</v>
      </c>
      <c r="B41" s="65"/>
      <c r="C41" s="65"/>
      <c r="D41" s="197">
        <f>A24</f>
        <v>13</v>
      </c>
      <c r="E41" s="197"/>
      <c r="F41" s="198"/>
    </row>
    <row r="42" spans="1:6" ht="15" customHeight="1">
      <c r="A42" s="137" t="s">
        <v>80</v>
      </c>
      <c r="B42" s="66"/>
      <c r="C42" s="65"/>
      <c r="D42" s="197">
        <f>A25</f>
        <v>14</v>
      </c>
      <c r="E42" s="197"/>
      <c r="F42" s="198"/>
    </row>
    <row r="43" spans="1:6" ht="15" customHeight="1">
      <c r="A43" s="137" t="s">
        <v>81</v>
      </c>
      <c r="B43" s="66"/>
      <c r="C43" s="138" t="s">
        <v>82</v>
      </c>
      <c r="D43" s="65"/>
      <c r="E43" s="65"/>
      <c r="F43" s="67"/>
    </row>
    <row r="44" spans="1:6" ht="19.5" customHeight="1" thickBot="1">
      <c r="A44" s="68"/>
      <c r="B44" s="69"/>
      <c r="C44" s="139" t="s">
        <v>83</v>
      </c>
      <c r="D44" s="69"/>
      <c r="E44" s="69"/>
      <c r="F44" s="70"/>
    </row>
  </sheetData>
  <sheetProtection insertColumns="0" insertRows="0" deleteColumns="0" deleteRows="0"/>
  <mergeCells count="33">
    <mergeCell ref="D38:F38"/>
    <mergeCell ref="D39:F39"/>
    <mergeCell ref="D40:F40"/>
    <mergeCell ref="D41:F41"/>
    <mergeCell ref="D42:F42"/>
    <mergeCell ref="A24:F24"/>
    <mergeCell ref="A11:F11"/>
    <mergeCell ref="A13:F13"/>
    <mergeCell ref="A1:F1"/>
    <mergeCell ref="A2:F2"/>
    <mergeCell ref="A3:F3"/>
    <mergeCell ref="A8:F8"/>
    <mergeCell ref="A9:F9"/>
    <mergeCell ref="A10:C10"/>
    <mergeCell ref="E18:F18"/>
    <mergeCell ref="B32:F32"/>
    <mergeCell ref="E30:F30"/>
    <mergeCell ref="E28:F29"/>
    <mergeCell ref="B31:F31"/>
    <mergeCell ref="E14:F14"/>
    <mergeCell ref="E15:F15"/>
    <mergeCell ref="E16:F16"/>
    <mergeCell ref="E17:F17"/>
    <mergeCell ref="A20:F20"/>
    <mergeCell ref="A21:F21"/>
    <mergeCell ref="A34:F34"/>
    <mergeCell ref="A35:F35"/>
    <mergeCell ref="A36:F36"/>
    <mergeCell ref="A25:F25"/>
    <mergeCell ref="A27:F27"/>
    <mergeCell ref="A28:B29"/>
    <mergeCell ref="C28:C29"/>
    <mergeCell ref="D28:D29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  <headerFooter alignWithMargins="0">
    <oddFooter>&amp;Cv.2, 23.08.2023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="130" zoomScaleNormal="130" workbookViewId="0" topLeftCell="A1">
      <selection activeCell="I74" sqref="I74"/>
    </sheetView>
  </sheetViews>
  <sheetFormatPr defaultColWidth="9.140625" defaultRowHeight="16.5" customHeight="1"/>
  <cols>
    <col min="1" max="1" width="24.00390625" style="2" customWidth="1"/>
    <col min="2" max="2" width="10.28125" style="29" customWidth="1"/>
    <col min="3" max="3" width="23.421875" style="29" customWidth="1"/>
    <col min="4" max="4" width="9.421875" style="29" bestFit="1" customWidth="1"/>
    <col min="5" max="5" width="25.7109375" style="29" bestFit="1" customWidth="1"/>
    <col min="6" max="6" width="15.8515625" style="29" bestFit="1" customWidth="1"/>
    <col min="7" max="7" width="9.140625" style="2" customWidth="1"/>
    <col min="8" max="8" width="16.140625" style="2" customWidth="1"/>
    <col min="9" max="9" width="9.140625" style="2" customWidth="1"/>
    <col min="10" max="10" width="20.421875" style="2" bestFit="1" customWidth="1"/>
    <col min="11" max="11" width="9.140625" style="2" customWidth="1"/>
    <col min="12" max="12" width="18.00390625" style="2" customWidth="1"/>
    <col min="13" max="14" width="9.140625" style="2" customWidth="1"/>
    <col min="15" max="15" width="24.8515625" style="2" customWidth="1"/>
    <col min="16" max="16384" width="9.140625" style="2" customWidth="1"/>
  </cols>
  <sheetData>
    <row r="1" spans="1:6" ht="16.5" customHeight="1">
      <c r="A1" s="211" t="s">
        <v>47</v>
      </c>
      <c r="B1" s="212"/>
      <c r="C1" s="212"/>
      <c r="D1" s="212"/>
      <c r="E1" s="212"/>
      <c r="F1" s="212"/>
    </row>
    <row r="2" spans="1:6" ht="16.5" customHeight="1" thickBot="1">
      <c r="A2" s="213" t="s">
        <v>48</v>
      </c>
      <c r="B2" s="214"/>
      <c r="C2" s="214"/>
      <c r="D2" s="214"/>
      <c r="E2" s="214"/>
      <c r="F2" s="214"/>
    </row>
    <row r="3" spans="1:6" ht="24">
      <c r="A3" s="3" t="s">
        <v>49</v>
      </c>
      <c r="B3" s="200">
        <v>2</v>
      </c>
      <c r="C3" s="201"/>
      <c r="D3" s="215" t="s">
        <v>3</v>
      </c>
      <c r="E3" s="216"/>
      <c r="F3" s="124" t="s">
        <v>93</v>
      </c>
    </row>
    <row r="4" spans="1:6" ht="16.5" customHeight="1">
      <c r="A4" s="4" t="s">
        <v>50</v>
      </c>
      <c r="B4" s="202">
        <v>3</v>
      </c>
      <c r="C4" s="203"/>
      <c r="D4" s="209" t="s">
        <v>51</v>
      </c>
      <c r="E4" s="210"/>
      <c r="F4" s="1" t="s">
        <v>57</v>
      </c>
    </row>
    <row r="5" spans="1:6" ht="16.5" customHeight="1">
      <c r="A5" s="4" t="s">
        <v>52</v>
      </c>
      <c r="B5" s="202">
        <v>4</v>
      </c>
      <c r="C5" s="203"/>
      <c r="D5" s="209" t="s">
        <v>64</v>
      </c>
      <c r="E5" s="210"/>
      <c r="F5" s="1" t="s">
        <v>65</v>
      </c>
    </row>
    <row r="6" spans="1:6" ht="16.5" customHeight="1">
      <c r="A6" s="4" t="s">
        <v>97</v>
      </c>
      <c r="B6" s="202">
        <v>1</v>
      </c>
      <c r="C6" s="203"/>
      <c r="D6" s="209" t="s">
        <v>88</v>
      </c>
      <c r="E6" s="210"/>
      <c r="F6" s="1" t="s">
        <v>71</v>
      </c>
    </row>
    <row r="7" spans="1:15" ht="16.5" customHeight="1">
      <c r="A7" s="71" t="s">
        <v>91</v>
      </c>
      <c r="B7" s="204">
        <v>5</v>
      </c>
      <c r="C7" s="205"/>
      <c r="D7" s="208" t="s">
        <v>95</v>
      </c>
      <c r="E7" s="208"/>
      <c r="F7" s="135">
        <v>101.81</v>
      </c>
      <c r="H7" s="232" t="s">
        <v>102</v>
      </c>
      <c r="I7" s="233"/>
      <c r="J7" s="233"/>
      <c r="K7" s="233"/>
      <c r="L7" s="233"/>
      <c r="M7" s="233"/>
      <c r="N7" s="233"/>
      <c r="O7" s="234"/>
    </row>
    <row r="8" spans="1:6" ht="16.5" customHeight="1">
      <c r="A8" s="115" t="s">
        <v>54</v>
      </c>
      <c r="B8" s="204">
        <v>6</v>
      </c>
      <c r="C8" s="205"/>
      <c r="D8" s="208" t="s">
        <v>94</v>
      </c>
      <c r="E8" s="208"/>
      <c r="F8" s="135">
        <v>1710.35</v>
      </c>
    </row>
    <row r="9" spans="1:15" ht="16.5" customHeight="1">
      <c r="A9" s="115" t="s">
        <v>61</v>
      </c>
      <c r="B9" s="204">
        <v>7</v>
      </c>
      <c r="C9" s="205"/>
      <c r="D9" s="208" t="s">
        <v>53</v>
      </c>
      <c r="E9" s="208"/>
      <c r="F9" s="5">
        <v>31</v>
      </c>
      <c r="H9" s="239" t="s">
        <v>103</v>
      </c>
      <c r="I9" s="239"/>
      <c r="J9" s="239"/>
      <c r="K9" s="239"/>
      <c r="L9" s="239"/>
      <c r="M9" s="239"/>
      <c r="N9" s="239"/>
      <c r="O9" s="239"/>
    </row>
    <row r="10" spans="1:15" ht="16.5" customHeight="1" thickBot="1">
      <c r="A10" s="123" t="s">
        <v>86</v>
      </c>
      <c r="B10" s="235">
        <v>8</v>
      </c>
      <c r="C10" s="236"/>
      <c r="D10" s="209" t="s">
        <v>55</v>
      </c>
      <c r="E10" s="210"/>
      <c r="F10" s="5">
        <v>3</v>
      </c>
      <c r="H10" s="239"/>
      <c r="I10" s="239"/>
      <c r="J10" s="239"/>
      <c r="K10" s="239"/>
      <c r="L10" s="239"/>
      <c r="M10" s="239"/>
      <c r="N10" s="239"/>
      <c r="O10" s="239"/>
    </row>
    <row r="11" spans="1:10" ht="16.5" customHeight="1" thickBot="1">
      <c r="A11" s="116"/>
      <c r="B11" s="237"/>
      <c r="C11" s="238"/>
      <c r="D11" s="206" t="s">
        <v>56</v>
      </c>
      <c r="E11" s="207"/>
      <c r="F11" s="72">
        <f>F9-F10</f>
        <v>28</v>
      </c>
      <c r="I11" s="6"/>
      <c r="J11" s="7"/>
    </row>
    <row r="12" spans="1:10" ht="16.5" customHeight="1" thickBot="1">
      <c r="A12" s="229" t="s">
        <v>90</v>
      </c>
      <c r="B12" s="230"/>
      <c r="C12" s="230"/>
      <c r="D12" s="230"/>
      <c r="E12" s="231"/>
      <c r="F12" s="120">
        <f>30-F10</f>
        <v>27</v>
      </c>
      <c r="I12" s="6"/>
      <c r="J12" s="7"/>
    </row>
    <row r="13" spans="1:15" ht="12" customHeight="1">
      <c r="A13" s="217" t="s">
        <v>4</v>
      </c>
      <c r="B13" s="218"/>
      <c r="C13" s="225" t="s">
        <v>7</v>
      </c>
      <c r="D13" s="226"/>
      <c r="E13" s="225" t="s">
        <v>8</v>
      </c>
      <c r="F13" s="248"/>
      <c r="H13" s="8"/>
      <c r="I13" s="6"/>
      <c r="J13" s="7"/>
      <c r="K13" s="8"/>
      <c r="L13" s="8"/>
      <c r="M13" s="8"/>
      <c r="N13" s="8"/>
      <c r="O13" s="8"/>
    </row>
    <row r="14" spans="1:15" ht="12" customHeight="1" thickBot="1">
      <c r="A14" s="219"/>
      <c r="B14" s="220"/>
      <c r="C14" s="227"/>
      <c r="D14" s="228"/>
      <c r="E14" s="227"/>
      <c r="F14" s="249"/>
      <c r="H14" s="8"/>
      <c r="I14" s="6"/>
      <c r="J14" s="7"/>
      <c r="K14" s="8"/>
      <c r="L14" s="8"/>
      <c r="M14" s="8"/>
      <c r="N14" s="8"/>
      <c r="O14" s="8"/>
    </row>
    <row r="15" spans="1:15" ht="15" customHeight="1">
      <c r="A15" s="9" t="s">
        <v>9</v>
      </c>
      <c r="B15" s="10">
        <v>203.66</v>
      </c>
      <c r="C15" s="73" t="s">
        <v>9</v>
      </c>
      <c r="D15" s="74">
        <f>ROUND(B15/F9*F10,2)</f>
        <v>19.71</v>
      </c>
      <c r="E15" s="75" t="str">
        <f>A15</f>
        <v>Aylık Tutar</v>
      </c>
      <c r="F15" s="76">
        <f>B15-D15</f>
        <v>183.95</v>
      </c>
      <c r="H15" s="8"/>
      <c r="I15" s="6"/>
      <c r="J15" s="7"/>
      <c r="K15" s="8"/>
      <c r="L15" s="8"/>
      <c r="M15" s="8"/>
      <c r="N15" s="8"/>
      <c r="O15" s="8"/>
    </row>
    <row r="16" spans="1:15" ht="15" customHeight="1">
      <c r="A16" s="11" t="s">
        <v>10</v>
      </c>
      <c r="B16" s="12">
        <v>3685.18</v>
      </c>
      <c r="C16" s="13" t="s">
        <v>10</v>
      </c>
      <c r="D16" s="74">
        <f>ROUND(B16/F9*F10,2)</f>
        <v>356.63</v>
      </c>
      <c r="E16" s="77" t="str">
        <f aca="true" t="shared" si="0" ref="E16:E39">A16</f>
        <v>Taban Aylık</v>
      </c>
      <c r="F16" s="74">
        <f>B16-D16</f>
        <v>3328.5499999999997</v>
      </c>
      <c r="H16" s="8"/>
      <c r="I16" s="6"/>
      <c r="J16" s="7"/>
      <c r="K16" s="8"/>
      <c r="L16" s="8"/>
      <c r="M16" s="8"/>
      <c r="N16" s="8"/>
      <c r="O16" s="8"/>
    </row>
    <row r="17" spans="1:15" ht="15" customHeight="1" thickBot="1">
      <c r="A17" s="11" t="s">
        <v>11</v>
      </c>
      <c r="B17" s="12">
        <v>14.13</v>
      </c>
      <c r="C17" s="13" t="s">
        <v>11</v>
      </c>
      <c r="D17" s="74">
        <f>ROUND(B17/F9*F10,2)</f>
        <v>1.37</v>
      </c>
      <c r="E17" s="77" t="str">
        <f t="shared" si="0"/>
        <v>Kıdem Aylığı</v>
      </c>
      <c r="F17" s="74">
        <f aca="true" t="shared" si="1" ref="F17:F33">B17-D17</f>
        <v>12.760000000000002</v>
      </c>
      <c r="H17" s="8"/>
      <c r="I17" s="6"/>
      <c r="J17" s="7"/>
      <c r="K17" s="8"/>
      <c r="L17" s="8"/>
      <c r="M17" s="8"/>
      <c r="N17" s="8"/>
      <c r="O17" s="8"/>
    </row>
    <row r="18" spans="1:15" ht="15" customHeight="1" thickBot="1">
      <c r="A18" s="11" t="s">
        <v>12</v>
      </c>
      <c r="B18" s="12">
        <v>541.52</v>
      </c>
      <c r="C18" s="13" t="s">
        <v>12</v>
      </c>
      <c r="D18" s="74">
        <f>ROUND(B18/F9*F10,2)</f>
        <v>52.41</v>
      </c>
      <c r="E18" s="77" t="str">
        <f t="shared" si="0"/>
        <v>Ek Gösterge</v>
      </c>
      <c r="F18" s="74">
        <f>B18-D18</f>
        <v>489.11</v>
      </c>
      <c r="H18" s="254" t="s">
        <v>100</v>
      </c>
      <c r="I18" s="255"/>
      <c r="J18" s="7"/>
      <c r="K18" s="8"/>
      <c r="L18" s="8"/>
      <c r="M18" s="8"/>
      <c r="N18" s="8"/>
      <c r="O18" s="8"/>
    </row>
    <row r="19" spans="1:15" ht="15" customHeight="1">
      <c r="A19" s="11" t="s">
        <v>13</v>
      </c>
      <c r="B19" s="12">
        <v>0</v>
      </c>
      <c r="C19" s="13" t="s">
        <v>13</v>
      </c>
      <c r="D19" s="74">
        <f>ROUND(B19/F9*F10,2)</f>
        <v>0</v>
      </c>
      <c r="E19" s="77" t="str">
        <f t="shared" si="0"/>
        <v>Yan Ödeme</v>
      </c>
      <c r="F19" s="74">
        <f t="shared" si="1"/>
        <v>0</v>
      </c>
      <c r="H19" s="133">
        <v>70000</v>
      </c>
      <c r="I19" s="134">
        <v>0.15</v>
      </c>
      <c r="J19" s="7"/>
      <c r="K19" s="8"/>
      <c r="L19" s="8"/>
      <c r="M19" s="8"/>
      <c r="N19" s="8"/>
      <c r="O19" s="8"/>
    </row>
    <row r="20" spans="1:11" ht="15" customHeight="1">
      <c r="A20" s="11" t="s">
        <v>67</v>
      </c>
      <c r="B20" s="12">
        <v>0</v>
      </c>
      <c r="C20" s="13" t="str">
        <f>A20</f>
        <v>İdari Görev Ödeneği</v>
      </c>
      <c r="D20" s="74">
        <f>ROUND(B20/F9*F10,2)</f>
        <v>0</v>
      </c>
      <c r="E20" s="77" t="str">
        <f t="shared" si="0"/>
        <v>İdari Görev Ödeneği</v>
      </c>
      <c r="F20" s="74">
        <f>B20-D20</f>
        <v>0</v>
      </c>
      <c r="H20" s="127">
        <v>150000</v>
      </c>
      <c r="I20" s="128">
        <v>0.2</v>
      </c>
      <c r="J20" s="7"/>
      <c r="K20" s="8"/>
    </row>
    <row r="21" spans="1:15" ht="15" customHeight="1">
      <c r="A21" s="11" t="s">
        <v>14</v>
      </c>
      <c r="B21" s="12">
        <v>100</v>
      </c>
      <c r="C21" s="13" t="s">
        <v>14</v>
      </c>
      <c r="D21" s="74">
        <f>B21</f>
        <v>100</v>
      </c>
      <c r="E21" s="77" t="str">
        <f t="shared" si="0"/>
        <v>Aile Yardımı</v>
      </c>
      <c r="F21" s="74">
        <f t="shared" si="1"/>
        <v>0</v>
      </c>
      <c r="H21" s="127">
        <v>550000</v>
      </c>
      <c r="I21" s="128">
        <v>0.27</v>
      </c>
      <c r="J21" s="7"/>
      <c r="K21" s="8"/>
      <c r="L21" s="8"/>
      <c r="M21" s="8"/>
      <c r="N21" s="8"/>
      <c r="O21" s="8"/>
    </row>
    <row r="22" spans="1:15" ht="15" customHeight="1">
      <c r="A22" s="11" t="s">
        <v>17</v>
      </c>
      <c r="B22" s="12">
        <v>100</v>
      </c>
      <c r="C22" s="13" t="str">
        <f aca="true" t="shared" si="2" ref="C22:C39">A22</f>
        <v>Çocuk Yardımı</v>
      </c>
      <c r="D22" s="74">
        <f>B22</f>
        <v>100</v>
      </c>
      <c r="E22" s="77" t="str">
        <f t="shared" si="0"/>
        <v>Çocuk Yardımı</v>
      </c>
      <c r="F22" s="74">
        <f t="shared" si="1"/>
        <v>0</v>
      </c>
      <c r="H22" s="127">
        <v>1900000</v>
      </c>
      <c r="I22" s="128">
        <v>0.35</v>
      </c>
      <c r="K22" s="8"/>
      <c r="L22" s="8"/>
      <c r="M22" s="8"/>
      <c r="N22" s="8"/>
      <c r="O22" s="8"/>
    </row>
    <row r="23" spans="1:9" ht="15" customHeight="1" thickBot="1">
      <c r="A23" s="11" t="s">
        <v>104</v>
      </c>
      <c r="B23" s="12">
        <v>200</v>
      </c>
      <c r="C23" s="13" t="str">
        <f t="shared" si="2"/>
        <v>Ek Ödeme (666 KHK)</v>
      </c>
      <c r="D23" s="74">
        <f>ROUND(B23/F9*F10,2)</f>
        <v>19.35</v>
      </c>
      <c r="E23" s="77" t="str">
        <f t="shared" si="0"/>
        <v>Ek Ödeme (666 KHK)</v>
      </c>
      <c r="F23" s="74">
        <f>B23-D23</f>
        <v>180.65</v>
      </c>
      <c r="H23" s="129" t="s">
        <v>101</v>
      </c>
      <c r="I23" s="130">
        <v>0.4</v>
      </c>
    </row>
    <row r="24" spans="1:9" ht="15" customHeight="1">
      <c r="A24" s="11" t="s">
        <v>105</v>
      </c>
      <c r="B24" s="12">
        <v>8000</v>
      </c>
      <c r="C24" s="13" t="str">
        <f>A24</f>
        <v>Ek Ödeme (375 KHK)</v>
      </c>
      <c r="D24" s="74">
        <f>ROUND(B24/F9*F10,2)</f>
        <v>774.19</v>
      </c>
      <c r="E24" s="77" t="str">
        <f>A24</f>
        <v>Ek Ödeme (375 KHK)</v>
      </c>
      <c r="F24" s="74">
        <f>B24-D24</f>
        <v>7225.8099999999995</v>
      </c>
      <c r="H24" s="126"/>
      <c r="I24" s="132"/>
    </row>
    <row r="25" spans="1:15" ht="15" customHeight="1">
      <c r="A25" s="11" t="s">
        <v>15</v>
      </c>
      <c r="B25" s="12">
        <v>0</v>
      </c>
      <c r="C25" s="13" t="str">
        <f t="shared" si="2"/>
        <v>Özel Hizmet Tazminatı</v>
      </c>
      <c r="D25" s="74">
        <f>ROUND(B25/F9*F10,2)</f>
        <v>0</v>
      </c>
      <c r="E25" s="77" t="str">
        <f t="shared" si="0"/>
        <v>Özel Hizmet Tazminatı</v>
      </c>
      <c r="F25" s="74">
        <f t="shared" si="1"/>
        <v>0</v>
      </c>
      <c r="H25" s="126"/>
      <c r="I25" s="126"/>
      <c r="J25" s="126"/>
      <c r="K25" s="126"/>
      <c r="L25" s="126"/>
      <c r="M25" s="126"/>
      <c r="N25" s="126"/>
      <c r="O25" s="126"/>
    </row>
    <row r="26" spans="1:15" ht="15" customHeight="1">
      <c r="A26" s="11" t="s">
        <v>16</v>
      </c>
      <c r="B26" s="12">
        <v>0</v>
      </c>
      <c r="C26" s="13" t="str">
        <f t="shared" si="2"/>
        <v>Ek Tazminat</v>
      </c>
      <c r="D26" s="74">
        <f>ROUND(B26/F9*F10,2)</f>
        <v>0</v>
      </c>
      <c r="E26" s="77" t="str">
        <f t="shared" si="0"/>
        <v>Ek Tazminat</v>
      </c>
      <c r="F26" s="74">
        <f t="shared" si="1"/>
        <v>0</v>
      </c>
      <c r="H26" s="126"/>
      <c r="I26" s="126"/>
      <c r="J26" s="126"/>
      <c r="K26" s="126"/>
      <c r="L26" s="126"/>
      <c r="M26" s="126"/>
      <c r="N26" s="126"/>
      <c r="O26" s="126"/>
    </row>
    <row r="27" spans="1:6" ht="15" customHeight="1">
      <c r="A27" s="11" t="s">
        <v>18</v>
      </c>
      <c r="B27" s="12">
        <v>2326.2</v>
      </c>
      <c r="C27" s="13" t="str">
        <f t="shared" si="2"/>
        <v>Üniversite Ödeneği</v>
      </c>
      <c r="D27" s="74">
        <f>ROUND(B27/F9*F10,2)</f>
        <v>225.12</v>
      </c>
      <c r="E27" s="77" t="str">
        <f t="shared" si="0"/>
        <v>Üniversite Ödeneği</v>
      </c>
      <c r="F27" s="74">
        <f t="shared" si="1"/>
        <v>2101.08</v>
      </c>
    </row>
    <row r="28" spans="1:6" ht="15" customHeight="1">
      <c r="A28" s="11" t="s">
        <v>58</v>
      </c>
      <c r="B28" s="12">
        <v>2572.24</v>
      </c>
      <c r="C28" s="13" t="str">
        <f t="shared" si="2"/>
        <v>Y. Öğr. Tazminatı</v>
      </c>
      <c r="D28" s="74">
        <f>ROUND(B28/F9*F10,2)</f>
        <v>248.93</v>
      </c>
      <c r="E28" s="77" t="str">
        <f t="shared" si="0"/>
        <v>Y. Öğr. Tazminatı</v>
      </c>
      <c r="F28" s="74">
        <f t="shared" si="1"/>
        <v>2323.31</v>
      </c>
    </row>
    <row r="29" spans="1:6" ht="15" customHeight="1">
      <c r="A29" s="11" t="s">
        <v>19</v>
      </c>
      <c r="B29" s="12">
        <v>186.39</v>
      </c>
      <c r="C29" s="13" t="str">
        <f t="shared" si="2"/>
        <v>Eğitim Ödeneği</v>
      </c>
      <c r="D29" s="74">
        <f>ROUND(B29/F9*F10,2)</f>
        <v>18.04</v>
      </c>
      <c r="E29" s="77" t="str">
        <f t="shared" si="0"/>
        <v>Eğitim Ödeneği</v>
      </c>
      <c r="F29" s="74">
        <f t="shared" si="1"/>
        <v>168.35</v>
      </c>
    </row>
    <row r="30" spans="1:6" ht="15" customHeight="1">
      <c r="A30" s="11" t="s">
        <v>20</v>
      </c>
      <c r="B30" s="12">
        <v>0</v>
      </c>
      <c r="C30" s="13" t="str">
        <f t="shared" si="2"/>
        <v>Yabancı Dil Tazminatı</v>
      </c>
      <c r="D30" s="74">
        <f>ROUND(B30/F9*F10,2)</f>
        <v>0</v>
      </c>
      <c r="E30" s="77" t="str">
        <f t="shared" si="0"/>
        <v>Yabancı Dil Tazminatı</v>
      </c>
      <c r="F30" s="74">
        <f t="shared" si="1"/>
        <v>0</v>
      </c>
    </row>
    <row r="31" spans="1:6" ht="15" customHeight="1">
      <c r="A31" s="11" t="s">
        <v>21</v>
      </c>
      <c r="B31" s="12">
        <v>0</v>
      </c>
      <c r="C31" s="13" t="str">
        <f t="shared" si="2"/>
        <v>Görev Tazminatı</v>
      </c>
      <c r="D31" s="74">
        <f>ROUND(B31/F9*F10,2)</f>
        <v>0</v>
      </c>
      <c r="E31" s="77" t="str">
        <f>A31</f>
        <v>Görev Tazminatı</v>
      </c>
      <c r="F31" s="74">
        <f t="shared" si="1"/>
        <v>0</v>
      </c>
    </row>
    <row r="32" spans="1:6" ht="15" customHeight="1">
      <c r="A32" s="11" t="s">
        <v>60</v>
      </c>
      <c r="B32" s="12">
        <v>0</v>
      </c>
      <c r="C32" s="13" t="str">
        <f t="shared" si="2"/>
        <v>Makam Tazminatı (Prof.)</v>
      </c>
      <c r="D32" s="74">
        <f>ROUND(B32/F9*F10,2)</f>
        <v>0</v>
      </c>
      <c r="E32" s="77" t="str">
        <f t="shared" si="0"/>
        <v>Makam Tazminatı (Prof.)</v>
      </c>
      <c r="F32" s="74">
        <f t="shared" si="1"/>
        <v>0</v>
      </c>
    </row>
    <row r="33" spans="1:6" ht="15" customHeight="1">
      <c r="A33" s="11" t="s">
        <v>63</v>
      </c>
      <c r="B33" s="12">
        <v>0</v>
      </c>
      <c r="C33" s="13" t="str">
        <f>A33</f>
        <v>Akademik Teşvik Ödeneği</v>
      </c>
      <c r="D33" s="74">
        <f>ROUND(B33/F9*F10,2)</f>
        <v>0</v>
      </c>
      <c r="E33" s="77" t="str">
        <f>A33</f>
        <v>Akademik Teşvik Ödeneği</v>
      </c>
      <c r="F33" s="74">
        <f t="shared" si="1"/>
        <v>0</v>
      </c>
    </row>
    <row r="34" spans="1:6" ht="15" customHeight="1">
      <c r="A34" s="11" t="s">
        <v>40</v>
      </c>
      <c r="B34" s="14">
        <v>0</v>
      </c>
      <c r="C34" s="13" t="str">
        <f t="shared" si="2"/>
        <v>Sendika Ödeneği</v>
      </c>
      <c r="D34" s="74">
        <f>B34</f>
        <v>0</v>
      </c>
      <c r="E34" s="77" t="str">
        <f t="shared" si="0"/>
        <v>Sendika Ödeneği</v>
      </c>
      <c r="F34" s="74">
        <f>B34-D34</f>
        <v>0</v>
      </c>
    </row>
    <row r="35" spans="1:6" ht="16.5" customHeight="1" thickBot="1">
      <c r="A35" s="78" t="s">
        <v>70</v>
      </c>
      <c r="B35" s="79">
        <f>SUM(B15:B34)</f>
        <v>17929.32</v>
      </c>
      <c r="C35" s="80" t="str">
        <f t="shared" si="2"/>
        <v>Toplam</v>
      </c>
      <c r="D35" s="79">
        <f>SUM(D15:D34)</f>
        <v>1915.7500000000002</v>
      </c>
      <c r="E35" s="81" t="str">
        <f t="shared" si="0"/>
        <v>Toplam</v>
      </c>
      <c r="F35" s="79">
        <f>SUM(F15:F34)</f>
        <v>16013.569999999998</v>
      </c>
    </row>
    <row r="36" spans="1:6" ht="15" customHeight="1">
      <c r="A36" s="15" t="s">
        <v>0</v>
      </c>
      <c r="B36" s="121">
        <v>744.78</v>
      </c>
      <c r="C36" s="82" t="str">
        <f t="shared" si="2"/>
        <v>MYO Devlet Kes %11</v>
      </c>
      <c r="D36" s="83">
        <f>B36/30*F10</f>
        <v>74.47800000000001</v>
      </c>
      <c r="E36" s="82" t="str">
        <f t="shared" si="0"/>
        <v>MYO Devlet Kes %11</v>
      </c>
      <c r="F36" s="83">
        <f>B36-D36</f>
        <v>670.3019999999999</v>
      </c>
    </row>
    <row r="37" spans="1:6" ht="15" customHeight="1">
      <c r="A37" s="17" t="s">
        <v>1</v>
      </c>
      <c r="B37" s="16">
        <v>507.8</v>
      </c>
      <c r="C37" s="84" t="str">
        <f t="shared" si="2"/>
        <v>GSSP Devlet Kes % 7.5</v>
      </c>
      <c r="D37" s="14">
        <f>B37/30*F10</f>
        <v>50.78</v>
      </c>
      <c r="E37" s="84" t="str">
        <f t="shared" si="0"/>
        <v>GSSP Devlet Kes % 7.5</v>
      </c>
      <c r="F37" s="14">
        <f>B37-D37</f>
        <v>457.02</v>
      </c>
    </row>
    <row r="38" spans="1:6" ht="25.5">
      <c r="A38" s="122"/>
      <c r="B38" s="118"/>
      <c r="C38" s="117" t="s">
        <v>89</v>
      </c>
      <c r="D38" s="118">
        <f>ROUND(((B37/7.5*100)*0.12)/30*F12,2)</f>
        <v>731.23</v>
      </c>
      <c r="E38" s="119"/>
      <c r="F38" s="125">
        <f>B38-D38</f>
        <v>-731.23</v>
      </c>
    </row>
    <row r="39" spans="1:6" ht="16.5" customHeight="1" thickBot="1">
      <c r="A39" s="78" t="s">
        <v>69</v>
      </c>
      <c r="B39" s="79">
        <f>B35+B36+B37+B38</f>
        <v>19181.899999999998</v>
      </c>
      <c r="C39" s="80" t="str">
        <f t="shared" si="2"/>
        <v>Genel Toplam</v>
      </c>
      <c r="D39" s="79">
        <f>D35+D36+D37+D38</f>
        <v>2772.2380000000003</v>
      </c>
      <c r="E39" s="80" t="str">
        <f t="shared" si="0"/>
        <v>Genel Toplam</v>
      </c>
      <c r="F39" s="79">
        <f>F35+F36+F37+F38</f>
        <v>16409.662</v>
      </c>
    </row>
    <row r="40" spans="1:6" ht="12" customHeight="1">
      <c r="A40" s="217" t="s">
        <v>22</v>
      </c>
      <c r="B40" s="218"/>
      <c r="C40" s="221" t="s">
        <v>5</v>
      </c>
      <c r="D40" s="222"/>
      <c r="E40" s="225" t="s">
        <v>8</v>
      </c>
      <c r="F40" s="226"/>
    </row>
    <row r="41" spans="1:6" ht="12" customHeight="1" thickBot="1">
      <c r="A41" s="219"/>
      <c r="B41" s="220"/>
      <c r="C41" s="223"/>
      <c r="D41" s="224"/>
      <c r="E41" s="225"/>
      <c r="F41" s="226"/>
    </row>
    <row r="42" spans="1:6" ht="15" customHeight="1">
      <c r="A42" s="85" t="s">
        <v>73</v>
      </c>
      <c r="B42" s="86">
        <f>IF(B45&lt;=H19-B44,B44*0.15,IF(B45&lt;H19,((H19-B45)*0.15+(B44-(H19-B45))*0.2),IF(B45&lt;=H20-B44,B44*0.2,IF(B45&lt;H20,(H20-B45)*0.2+(B44-(H20-B45))*0.27,IF(B45&lt;=H21-B44,B44*0.27,IF(B45&lt;H21,(H21-B45)*0.27+(B44-(H21-B45))*0.35,B44*0.35))))))</f>
        <v>524.49</v>
      </c>
      <c r="C42" s="87" t="str">
        <f aca="true" t="shared" si="3" ref="C42:C48">A42</f>
        <v>Gelir Vergisi (Hesaplanan)</v>
      </c>
      <c r="D42" s="88">
        <f>IF(D45&lt;=H19-D44,D44*0.15,IF(D45&lt;H19,((H19-D45)*0.15+(D44-(H19-D45))*0.2),IF(D45&lt;=H20-D44,D44*0.2,IF(D45&lt;H20,(H20-D45)*0.2+(D44-(H20-D45))*0.27,IF(D45&lt;=H21-D44,D44*0.27,IF(D45&lt;H21,(H21-D45)*0.27+(D44-(H21-D45))*0.35,D44*0.35))))))</f>
        <v>50.2995</v>
      </c>
      <c r="E42" s="89" t="str">
        <f aca="true" t="shared" si="4" ref="E42:E47">A42</f>
        <v>Gelir Vergisi (Hesaplanan)</v>
      </c>
      <c r="F42" s="90">
        <f aca="true" t="shared" si="5" ref="F42:F47">B42-D42</f>
        <v>474.1905</v>
      </c>
    </row>
    <row r="43" spans="1:6" ht="15" customHeight="1">
      <c r="A43" s="91" t="s">
        <v>74</v>
      </c>
      <c r="B43" s="92">
        <f>IF((B42-F8)&gt;0,B42-F8,0)</f>
        <v>0</v>
      </c>
      <c r="C43" s="93" t="str">
        <f t="shared" si="3"/>
        <v>Gelir Vergisi (İst. Düşülen)</v>
      </c>
      <c r="D43" s="94">
        <f>IF((D42-F8)&gt;0,D42-F8,0)</f>
        <v>0</v>
      </c>
      <c r="E43" s="95" t="str">
        <f t="shared" si="4"/>
        <v>Gelir Vergisi (İst. Düşülen)</v>
      </c>
      <c r="F43" s="96">
        <f t="shared" si="5"/>
        <v>0</v>
      </c>
    </row>
    <row r="44" spans="1:6" ht="15" customHeight="1">
      <c r="A44" s="91" t="s">
        <v>92</v>
      </c>
      <c r="B44" s="86">
        <f>(B15+B16+B17+B18+B19+B20)-(B53+B54+B56)</f>
        <v>3496.6</v>
      </c>
      <c r="C44" s="131" t="str">
        <f t="shared" si="3"/>
        <v>Aylık Gelir Ver. Matrahı**</v>
      </c>
      <c r="D44" s="86">
        <f>(D15+D16+D17+D18+D19+D20)-(D53+D54+D56)</f>
        <v>335.33000000000004</v>
      </c>
      <c r="E44" s="95" t="str">
        <f t="shared" si="4"/>
        <v>Aylık Gelir Ver. Matrahı**</v>
      </c>
      <c r="F44" s="96">
        <f t="shared" si="5"/>
        <v>3161.27</v>
      </c>
    </row>
    <row r="45" spans="1:6" ht="15" customHeight="1">
      <c r="A45" s="91" t="s">
        <v>66</v>
      </c>
      <c r="B45" s="19">
        <v>22500.66</v>
      </c>
      <c r="C45" s="87" t="str">
        <f t="shared" si="3"/>
        <v>Küm. Gelir Ver. Matrahı</v>
      </c>
      <c r="D45" s="88">
        <f>B45-F44</f>
        <v>19339.39</v>
      </c>
      <c r="E45" s="95" t="str">
        <f t="shared" si="4"/>
        <v>Küm. Gelir Ver. Matrahı</v>
      </c>
      <c r="F45" s="96">
        <f>B45-D45</f>
        <v>3161.2700000000004</v>
      </c>
    </row>
    <row r="46" spans="1:6" ht="15" customHeight="1">
      <c r="A46" s="91" t="s">
        <v>75</v>
      </c>
      <c r="B46" s="19">
        <f>ROUND(((B35-B21-B22)*0.00759),2)</f>
        <v>134.57</v>
      </c>
      <c r="C46" s="87" t="str">
        <f t="shared" si="3"/>
        <v>Damga Vergisi (Hesaplanan) </v>
      </c>
      <c r="D46" s="19">
        <f>ROUND(((D35-D21-D22)*0.00759),2)</f>
        <v>13.02</v>
      </c>
      <c r="E46" s="95" t="str">
        <f t="shared" si="4"/>
        <v>Damga Vergisi (Hesaplanan) </v>
      </c>
      <c r="F46" s="96">
        <f t="shared" si="5"/>
        <v>121.55</v>
      </c>
    </row>
    <row r="47" spans="1:6" ht="15" customHeight="1">
      <c r="A47" s="91" t="s">
        <v>76</v>
      </c>
      <c r="B47" s="97">
        <f>IF((B46-F7)&gt;0,B46-F7,0)</f>
        <v>32.75999999999999</v>
      </c>
      <c r="C47" s="93" t="str">
        <f t="shared" si="3"/>
        <v>Damga Vergisi (İst. Düşülen)</v>
      </c>
      <c r="D47" s="98">
        <f>IF((D46-F7)&gt;0,D46-F7,0)</f>
        <v>0</v>
      </c>
      <c r="E47" s="95" t="str">
        <f t="shared" si="4"/>
        <v>Damga Vergisi (İst. Düşülen)</v>
      </c>
      <c r="F47" s="96">
        <f t="shared" si="5"/>
        <v>32.75999999999999</v>
      </c>
    </row>
    <row r="48" spans="1:6" ht="16.5" customHeight="1" thickBot="1">
      <c r="A48" s="78" t="s">
        <v>23</v>
      </c>
      <c r="B48" s="79">
        <f>B43+B47</f>
        <v>32.75999999999999</v>
      </c>
      <c r="C48" s="80" t="str">
        <f t="shared" si="3"/>
        <v>Vergiler Toplamı</v>
      </c>
      <c r="D48" s="99">
        <f>D43+D47</f>
        <v>0</v>
      </c>
      <c r="E48" s="81" t="str">
        <f>A48</f>
        <v>Vergiler Toplamı</v>
      </c>
      <c r="F48" s="79">
        <f>F43+F47</f>
        <v>32.75999999999999</v>
      </c>
    </row>
    <row r="49" spans="1:6" ht="12" customHeight="1">
      <c r="A49" s="242" t="s">
        <v>24</v>
      </c>
      <c r="B49" s="243"/>
      <c r="C49" s="244" t="s">
        <v>68</v>
      </c>
      <c r="D49" s="245"/>
      <c r="E49" s="246" t="s">
        <v>8</v>
      </c>
      <c r="F49" s="247"/>
    </row>
    <row r="50" spans="1:6" ht="12" customHeight="1" thickBot="1">
      <c r="A50" s="219"/>
      <c r="B50" s="220"/>
      <c r="C50" s="223"/>
      <c r="D50" s="224"/>
      <c r="E50" s="227"/>
      <c r="F50" s="228"/>
    </row>
    <row r="51" spans="1:6" ht="15" customHeight="1">
      <c r="A51" s="20" t="str">
        <f>A36</f>
        <v>MYO Devlet Kes %11</v>
      </c>
      <c r="B51" s="14">
        <f>B36</f>
        <v>744.78</v>
      </c>
      <c r="C51" s="84" t="str">
        <f aca="true" t="shared" si="6" ref="C51:C56">A51</f>
        <v>MYO Devlet Kes %11</v>
      </c>
      <c r="D51" s="14">
        <f>ROUND((B51/30*F10),2)</f>
        <v>74.48</v>
      </c>
      <c r="E51" s="100" t="str">
        <f aca="true" t="shared" si="7" ref="E51:E56">A51</f>
        <v>MYO Devlet Kes %11</v>
      </c>
      <c r="F51" s="83">
        <f aca="true" t="shared" si="8" ref="F51:F56">B51-D51</f>
        <v>670.3</v>
      </c>
    </row>
    <row r="52" spans="1:6" ht="15" customHeight="1">
      <c r="A52" s="20" t="str">
        <f>A37</f>
        <v>GSSP Devlet Kes % 7.5</v>
      </c>
      <c r="B52" s="14">
        <f>B37</f>
        <v>507.8</v>
      </c>
      <c r="C52" s="84" t="str">
        <f t="shared" si="6"/>
        <v>GSSP Devlet Kes % 7.5</v>
      </c>
      <c r="D52" s="14">
        <f>ROUND((B52/30*F10),2)</f>
        <v>50.78</v>
      </c>
      <c r="E52" s="101" t="str">
        <f t="shared" si="7"/>
        <v>GSSP Devlet Kes % 7.5</v>
      </c>
      <c r="F52" s="14">
        <f t="shared" si="8"/>
        <v>457.02</v>
      </c>
    </row>
    <row r="53" spans="1:6" ht="15" customHeight="1">
      <c r="A53" s="20" t="s">
        <v>2</v>
      </c>
      <c r="B53" s="21">
        <v>609.36</v>
      </c>
      <c r="C53" s="84" t="str">
        <f t="shared" si="6"/>
        <v>MYO Şahıs Kes % 9</v>
      </c>
      <c r="D53" s="14">
        <f>ROUND((B53/30*F10),2)</f>
        <v>60.94</v>
      </c>
      <c r="E53" s="101" t="str">
        <f t="shared" si="7"/>
        <v>MYO Şahıs Kes % 9</v>
      </c>
      <c r="F53" s="14">
        <f t="shared" si="8"/>
        <v>548.4200000000001</v>
      </c>
    </row>
    <row r="54" spans="1:6" ht="15" customHeight="1">
      <c r="A54" s="20" t="s">
        <v>45</v>
      </c>
      <c r="B54" s="21">
        <v>338.53</v>
      </c>
      <c r="C54" s="84" t="str">
        <f t="shared" si="6"/>
        <v>GSSP Şahıs Kes % 5</v>
      </c>
      <c r="D54" s="14">
        <f>ROUND((B54/30*F10),2)</f>
        <v>33.85</v>
      </c>
      <c r="E54" s="101" t="str">
        <f t="shared" si="7"/>
        <v>GSSP Şahıs Kes % 5</v>
      </c>
      <c r="F54" s="14">
        <f>B54-D54</f>
        <v>304.67999999999995</v>
      </c>
    </row>
    <row r="55" spans="1:6" ht="25.5">
      <c r="A55" s="122"/>
      <c r="B55" s="118"/>
      <c r="C55" s="117" t="s">
        <v>89</v>
      </c>
      <c r="D55" s="118">
        <f>D38</f>
        <v>731.23</v>
      </c>
      <c r="E55" s="119" t="str">
        <f>C55</f>
        <v>GSSP  %12 (Çalışılmayan Gün Sayısını Kurum Öder)</v>
      </c>
      <c r="F55" s="125">
        <f>F38</f>
        <v>-731.23</v>
      </c>
    </row>
    <row r="56" spans="1:6" ht="15" customHeight="1">
      <c r="A56" s="20" t="s">
        <v>44</v>
      </c>
      <c r="B56" s="18">
        <v>0</v>
      </c>
      <c r="C56" s="84" t="str">
        <f t="shared" si="6"/>
        <v>Sendika Kes</v>
      </c>
      <c r="D56" s="14">
        <f>B56</f>
        <v>0</v>
      </c>
      <c r="E56" s="101" t="str">
        <f t="shared" si="7"/>
        <v>Sendika Kes</v>
      </c>
      <c r="F56" s="14">
        <f t="shared" si="8"/>
        <v>0</v>
      </c>
    </row>
    <row r="57" spans="1:6" ht="15" customHeight="1">
      <c r="A57" s="20" t="s">
        <v>59</v>
      </c>
      <c r="B57" s="18">
        <v>0</v>
      </c>
      <c r="C57" s="84" t="str">
        <f>A57</f>
        <v>Bireysel Emeklilik</v>
      </c>
      <c r="D57" s="14">
        <f>B57</f>
        <v>0</v>
      </c>
      <c r="E57" s="101" t="str">
        <f>A57</f>
        <v>Bireysel Emeklilik</v>
      </c>
      <c r="F57" s="14">
        <f>B57-D57</f>
        <v>0</v>
      </c>
    </row>
    <row r="58" spans="1:6" ht="15" customHeight="1">
      <c r="A58" s="20" t="s">
        <v>25</v>
      </c>
      <c r="B58" s="18">
        <v>0</v>
      </c>
      <c r="C58" s="84" t="str">
        <f>A58</f>
        <v>İcra</v>
      </c>
      <c r="D58" s="14">
        <f>B58</f>
        <v>0</v>
      </c>
      <c r="E58" s="101" t="str">
        <f>A58</f>
        <v>İcra</v>
      </c>
      <c r="F58" s="14">
        <f>B58-D58</f>
        <v>0</v>
      </c>
    </row>
    <row r="59" spans="1:6" ht="16.5" customHeight="1" thickBot="1">
      <c r="A59" s="102" t="s">
        <v>70</v>
      </c>
      <c r="B59" s="79">
        <f>SUM(B51:B58)</f>
        <v>2200.4700000000003</v>
      </c>
      <c r="C59" s="80" t="str">
        <f>A59</f>
        <v>Toplam</v>
      </c>
      <c r="D59" s="103">
        <f>SUM(D51:D58)</f>
        <v>951.28</v>
      </c>
      <c r="E59" s="81" t="str">
        <f>A59</f>
        <v>Toplam</v>
      </c>
      <c r="F59" s="79">
        <f>SUM(F51:F58)</f>
        <v>1249.19</v>
      </c>
    </row>
    <row r="60" spans="1:6" ht="16.5" customHeight="1" thickBot="1">
      <c r="A60" s="104" t="s">
        <v>41</v>
      </c>
      <c r="B60" s="105">
        <f>B48+B59</f>
        <v>2233.2300000000005</v>
      </c>
      <c r="C60" s="106" t="str">
        <f>A60</f>
        <v>Genel Kesinti Toplamı</v>
      </c>
      <c r="D60" s="107">
        <f>D48+D59</f>
        <v>951.28</v>
      </c>
      <c r="E60" s="106" t="str">
        <f>A60</f>
        <v>Genel Kesinti Toplamı</v>
      </c>
      <c r="F60" s="108">
        <f>F48+F59</f>
        <v>1281.95</v>
      </c>
    </row>
    <row r="61" spans="1:6" ht="16.5" customHeight="1" thickBot="1">
      <c r="A61" s="109" t="s">
        <v>42</v>
      </c>
      <c r="B61" s="110">
        <f>B39-B60</f>
        <v>16948.67</v>
      </c>
      <c r="C61" s="111" t="s">
        <v>43</v>
      </c>
      <c r="D61" s="112">
        <f>D39-D60</f>
        <v>1820.9580000000003</v>
      </c>
      <c r="E61" s="113" t="s">
        <v>72</v>
      </c>
      <c r="F61" s="114">
        <f>B61-D61</f>
        <v>15127.711999999998</v>
      </c>
    </row>
    <row r="62" spans="1:6" ht="15" customHeight="1">
      <c r="A62" s="22"/>
      <c r="B62" s="23"/>
      <c r="C62" s="13"/>
      <c r="D62" s="24"/>
      <c r="E62" s="13"/>
      <c r="F62" s="25"/>
    </row>
    <row r="63" spans="1:6" ht="15" customHeight="1">
      <c r="A63" s="26"/>
      <c r="B63" s="23"/>
      <c r="C63" s="27"/>
      <c r="D63" s="28"/>
      <c r="E63" s="27"/>
      <c r="F63" s="23"/>
    </row>
    <row r="64" spans="1:6" ht="15" customHeight="1">
      <c r="A64" s="251" t="s">
        <v>84</v>
      </c>
      <c r="B64" s="251"/>
      <c r="C64" s="252" t="s">
        <v>34</v>
      </c>
      <c r="D64" s="252"/>
      <c r="E64" s="252" t="s">
        <v>85</v>
      </c>
      <c r="F64" s="252"/>
    </row>
    <row r="65" spans="1:10" ht="15" customHeight="1">
      <c r="A65" s="253"/>
      <c r="B65" s="253"/>
      <c r="C65" s="250"/>
      <c r="D65" s="250"/>
      <c r="E65" s="241"/>
      <c r="F65" s="241"/>
      <c r="I65" s="240"/>
      <c r="J65" s="240"/>
    </row>
    <row r="66" spans="1:6" ht="15" customHeight="1">
      <c r="A66" s="240">
        <v>9</v>
      </c>
      <c r="B66" s="240"/>
      <c r="C66" s="240">
        <v>11</v>
      </c>
      <c r="D66" s="240"/>
      <c r="E66" s="240">
        <v>13</v>
      </c>
      <c r="F66" s="240"/>
    </row>
    <row r="67" spans="1:6" ht="16.5" customHeight="1">
      <c r="A67" s="240">
        <v>10</v>
      </c>
      <c r="B67" s="240"/>
      <c r="C67" s="240">
        <v>12</v>
      </c>
      <c r="D67" s="240"/>
      <c r="E67" s="240">
        <v>14</v>
      </c>
      <c r="F67" s="240"/>
    </row>
    <row r="68" spans="1:6" ht="16.5" customHeight="1">
      <c r="A68" s="31"/>
      <c r="C68" s="30"/>
      <c r="D68" s="30"/>
      <c r="F68" s="30"/>
    </row>
    <row r="71" spans="1:6" ht="16.5" customHeight="1">
      <c r="A71" s="199" t="s">
        <v>96</v>
      </c>
      <c r="B71" s="199"/>
      <c r="C71" s="199"/>
      <c r="D71" s="199"/>
      <c r="E71" s="199"/>
      <c r="F71" s="199"/>
    </row>
  </sheetData>
  <sheetProtection insertColumns="0" insertRows="0"/>
  <protectedRanges>
    <protectedRange sqref="F11:F12" name="Aralık1"/>
  </protectedRanges>
  <mergeCells count="47">
    <mergeCell ref="E13:F14"/>
    <mergeCell ref="C65:D65"/>
    <mergeCell ref="I65:J65"/>
    <mergeCell ref="A64:B64"/>
    <mergeCell ref="C64:D64"/>
    <mergeCell ref="E64:F64"/>
    <mergeCell ref="A65:B65"/>
    <mergeCell ref="E40:F41"/>
    <mergeCell ref="H18:I18"/>
    <mergeCell ref="C66:D66"/>
    <mergeCell ref="C67:D67"/>
    <mergeCell ref="E65:F65"/>
    <mergeCell ref="A49:B50"/>
    <mergeCell ref="C49:D50"/>
    <mergeCell ref="E66:F66"/>
    <mergeCell ref="E67:F67"/>
    <mergeCell ref="A67:B67"/>
    <mergeCell ref="E49:F50"/>
    <mergeCell ref="A66:B66"/>
    <mergeCell ref="H7:O7"/>
    <mergeCell ref="B5:C5"/>
    <mergeCell ref="B9:C9"/>
    <mergeCell ref="B10:C10"/>
    <mergeCell ref="B11:C11"/>
    <mergeCell ref="D6:E6"/>
    <mergeCell ref="D10:E10"/>
    <mergeCell ref="H9:O10"/>
    <mergeCell ref="A1:F1"/>
    <mergeCell ref="A2:F2"/>
    <mergeCell ref="D3:E3"/>
    <mergeCell ref="D4:E4"/>
    <mergeCell ref="A13:B14"/>
    <mergeCell ref="A40:B41"/>
    <mergeCell ref="C40:D41"/>
    <mergeCell ref="C13:D14"/>
    <mergeCell ref="B8:C8"/>
    <mergeCell ref="A12:E12"/>
    <mergeCell ref="A71:F71"/>
    <mergeCell ref="B3:C3"/>
    <mergeCell ref="B4:C4"/>
    <mergeCell ref="B6:C6"/>
    <mergeCell ref="B7:C7"/>
    <mergeCell ref="D11:E11"/>
    <mergeCell ref="D8:E8"/>
    <mergeCell ref="D9:E9"/>
    <mergeCell ref="D5:E5"/>
    <mergeCell ref="D7:E7"/>
  </mergeCells>
  <printOptions/>
  <pageMargins left="0.7" right="0.7" top="0.75" bottom="0.75" header="0.3" footer="0.5246875"/>
  <pageSetup fitToHeight="1" fitToWidth="1" horizontalDpi="600" verticalDpi="600" orientation="portrait" paperSize="9" scale="70" r:id="rId1"/>
  <headerFooter alignWithMargins="0">
    <oddFooter>&amp;Cv.2, 23.08.2023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STRATEJİ20</cp:lastModifiedBy>
  <cp:lastPrinted>2022-06-16T13:16:24Z</cp:lastPrinted>
  <dcterms:created xsi:type="dcterms:W3CDTF">2004-09-21T06:34:34Z</dcterms:created>
  <dcterms:modified xsi:type="dcterms:W3CDTF">2023-08-23T11:21:06Z</dcterms:modified>
  <cp:category/>
  <cp:version/>
  <cp:contentType/>
  <cp:contentStatus/>
</cp:coreProperties>
</file>