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5820" activeTab="1"/>
  </bookViews>
  <sheets>
    <sheet name="BORÇ FİŞİ OLURU" sheetId="1" r:id="rId1"/>
    <sheet name="5510- Üc. İzin-Kıst Ask.BYY" sheetId="2" r:id="rId2"/>
  </sheets>
  <definedNames>
    <definedName name="_xlnm.Print_Area" localSheetId="1">'5510- Üc. İzin-Kıst Ask.BYY'!$A$1:$F$68</definedName>
  </definedNames>
  <calcPr fullCalcOnLoad="1"/>
</workbook>
</file>

<file path=xl/sharedStrings.xml><?xml version="1.0" encoding="utf-8"?>
<sst xmlns="http://schemas.openxmlformats.org/spreadsheetml/2006/main" count="121" uniqueCount="108">
  <si>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</si>
  <si>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</si>
  <si>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</si>
  <si>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</si>
  <si>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</si>
  <si>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</si>
  <si>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</si>
  <si>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</si>
  <si>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</si>
  <si>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</si>
  <si>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</si>
  <si>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</si>
  <si>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</si>
  <si>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</si>
  <si>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</si>
  <si>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</si>
  <si>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</si>
  <si>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</si>
  <si>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</si>
  <si>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</si>
  <si>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</si>
  <si>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</si>
  <si>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</si>
  <si>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</si>
  <si>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</si>
  <si>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</si>
  <si>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</si>
  <si>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</si>
  <si>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</si>
  <si>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</si>
  <si>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</si>
  <si>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</si>
  <si>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</si>
  <si>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</si>
  <si>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</si>
  <si>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</si>
  <si>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</si>
  <si>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</si>
  <si>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</si>
  <si>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</si>
  <si>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</si>
  <si>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</si>
  <si>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</si>
  <si>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</si>
  <si>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</si>
  <si>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</si>
  <si>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</si>
  <si>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</si>
  <si>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</si>
  <si>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</si>
  <si>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</si>
  <si>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</si>
  <si>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</si>
  <si>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</si>
  <si>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</si>
  <si>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</si>
  <si>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</si>
  <si>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</si>
  <si>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</si>
  <si>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</si>
  <si>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</si>
  <si>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</si>
  <si>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</si>
  <si>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</si>
  <si>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</si>
  <si>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Küm. Gelir Ver. Matrahı</t>
  </si>
  <si>
    <t>İdari Görev Ödeneği</t>
  </si>
  <si>
    <t>Hakettiğinden Kesilmesi Gereken Özel Kesintiler</t>
  </si>
  <si>
    <t>Genel Toplam</t>
  </si>
  <si>
    <t>Toplam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</si>
  <si>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</si>
  <si>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</si>
  <si>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</si>
  <si>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</si>
  <si>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</si>
  <si>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</si>
  <si>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</si>
  <si>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</si>
  <si>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</si>
  <si>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</si>
  <si>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</si>
  <si>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</si>
  <si>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</si>
  <si>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</si>
  <si>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</si>
  <si>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</si>
  <si>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</si>
  <si>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Kefalet Aidatı</t>
  </si>
  <si>
    <t>Doğum Tarihi</t>
  </si>
  <si>
    <t>Damga Vergisi İstisna Tutarı</t>
  </si>
  <si>
    <r>
      <t>Aylık Gelir Ver. Matrahı</t>
    </r>
    <r>
      <rPr>
        <sz val="10"/>
        <color indexed="10"/>
        <rFont val="Times New Roman"/>
        <family val="1"/>
      </rPr>
      <t>**</t>
    </r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</si>
  <si>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</si>
  <si>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Unvanı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</si>
  <si>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</si>
  <si>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</si>
  <si>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</si>
  <si>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</si>
  <si>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</si>
  <si>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</si>
  <si>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</si>
  <si>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Terhis Olduğu Tarih</t>
  </si>
  <si>
    <t>GSSP Devlet Kes % 12*</t>
  </si>
  <si>
    <t>6 Mayıs - 14 Mayıs</t>
  </si>
  <si>
    <t>Nisan</t>
  </si>
  <si>
    <t>GSSP Dev. Kes % 7.5 - % 12*</t>
  </si>
  <si>
    <r>
      <t>Ücretsiz İzin</t>
    </r>
    <r>
      <rPr>
        <b/>
        <sz val="9"/>
        <rFont val="Times New Roman"/>
        <family val="1"/>
      </rPr>
      <t xml:space="preserve"> (Askerlik-BYY)</t>
    </r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</si>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</sst>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  <numFmt numFmtId="192" formatCode="#,##0.00_ ;[Red]\-#,##0.00\ "/>
  </numFmts>
  <fonts count="72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sz val="9"/>
      <name val="Times New Roman Tur"/>
      <family val="1"/>
    </font>
    <font>
      <b/>
      <sz val="11"/>
      <name val="Times New Roman Tur"/>
      <family val="0"/>
    </font>
    <font>
      <b/>
      <sz val="9"/>
      <name val="Times New Roman"/>
      <family val="1"/>
    </font>
    <font>
      <b/>
      <sz val="9"/>
      <name val="Times New Roman Tur"/>
      <family val="0"/>
    </font>
    <font>
      <sz val="10"/>
      <name val="Times New Roman"/>
      <family val="1"/>
    </font>
    <font>
      <sz val="14"/>
      <name val="Times New Roman Tur"/>
      <family val="1"/>
    </font>
    <font>
      <sz val="11"/>
      <name val="Times New Roman Tur"/>
      <family val="0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 Tu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0"/>
      <color indexed="10"/>
      <name val="Times New Roman Tur"/>
      <family val="0"/>
    </font>
    <font>
      <b/>
      <sz val="9"/>
      <color indexed="10"/>
      <name val="Times New Roman"/>
      <family val="1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sz val="10"/>
      <color rgb="FFFF0000"/>
      <name val="Times New Roman Tur"/>
      <family val="0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4" fillId="0" borderId="14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81" fontId="4" fillId="0" borderId="14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/>
      <protection locked="0"/>
    </xf>
    <xf numFmtId="181" fontId="8" fillId="0" borderId="14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2" fontId="10" fillId="0" borderId="0" xfId="0" applyNumberFormat="1" applyFont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180" fontId="1" fillId="0" borderId="21" xfId="0" applyNumberFormat="1" applyFont="1" applyBorder="1" applyAlignment="1" applyProtection="1">
      <alignment/>
      <protection/>
    </xf>
    <xf numFmtId="181" fontId="1" fillId="0" borderId="14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1" fontId="1" fillId="0" borderId="12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0" fontId="1" fillId="0" borderId="13" xfId="0" applyNumberFormat="1" applyFont="1" applyBorder="1" applyAlignment="1" applyProtection="1">
      <alignment/>
      <protection/>
    </xf>
    <xf numFmtId="180" fontId="2" fillId="0" borderId="22" xfId="0" applyNumberFormat="1" applyFont="1" applyBorder="1" applyAlignment="1" applyProtection="1">
      <alignment/>
      <protection/>
    </xf>
    <xf numFmtId="181" fontId="2" fillId="0" borderId="23" xfId="0" applyNumberFormat="1" applyFont="1" applyBorder="1" applyAlignment="1" applyProtection="1">
      <alignment/>
      <protection/>
    </xf>
    <xf numFmtId="180" fontId="2" fillId="0" borderId="24" xfId="0" applyNumberFormat="1" applyFont="1" applyBorder="1" applyAlignment="1" applyProtection="1">
      <alignment/>
      <protection/>
    </xf>
    <xf numFmtId="180" fontId="1" fillId="0" borderId="21" xfId="0" applyNumberFormat="1" applyFont="1" applyBorder="1" applyAlignment="1" applyProtection="1">
      <alignment/>
      <protection/>
    </xf>
    <xf numFmtId="181" fontId="1" fillId="0" borderId="12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1" fontId="1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left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horizontal="left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/>
      <protection/>
    </xf>
    <xf numFmtId="181" fontId="2" fillId="0" borderId="22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0" fontId="1" fillId="0" borderId="13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181" fontId="2" fillId="0" borderId="25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181" fontId="2" fillId="0" borderId="27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81" fontId="2" fillId="0" borderId="14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181" fontId="2" fillId="0" borderId="26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/>
    </xf>
    <xf numFmtId="14" fontId="5" fillId="0" borderId="13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4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191" fontId="66" fillId="34" borderId="33" xfId="0" applyNumberFormat="1" applyFont="1" applyFill="1" applyBorder="1" applyAlignment="1">
      <alignment horizontal="left"/>
    </xf>
    <xf numFmtId="4" fontId="66" fillId="0" borderId="33" xfId="0" applyNumberFormat="1" applyFont="1" applyBorder="1" applyAlignment="1">
      <alignment/>
    </xf>
    <xf numFmtId="0" fontId="66" fillId="34" borderId="34" xfId="0" applyFont="1" applyFill="1" applyBorder="1" applyAlignment="1">
      <alignment/>
    </xf>
    <xf numFmtId="4" fontId="66" fillId="0" borderId="34" xfId="0" applyNumberFormat="1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181" fontId="7" fillId="0" borderId="14" xfId="0" applyNumberFormat="1" applyFont="1" applyBorder="1" applyAlignment="1" applyProtection="1">
      <alignment/>
      <protection locked="0"/>
    </xf>
    <xf numFmtId="180" fontId="2" fillId="0" borderId="13" xfId="0" applyNumberFormat="1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181" fontId="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67" fillId="0" borderId="0" xfId="0" applyNumberFormat="1" applyFont="1" applyBorder="1" applyAlignment="1">
      <alignment/>
    </xf>
    <xf numFmtId="0" fontId="6" fillId="0" borderId="16" xfId="0" applyFont="1" applyFill="1" applyBorder="1" applyAlignment="1" applyProtection="1">
      <alignment vertical="center"/>
      <protection/>
    </xf>
    <xf numFmtId="192" fontId="1" fillId="0" borderId="12" xfId="0" applyNumberFormat="1" applyFont="1" applyBorder="1" applyAlignment="1" applyProtection="1">
      <alignment/>
      <protection/>
    </xf>
    <xf numFmtId="192" fontId="1" fillId="0" borderId="25" xfId="0" applyNumberFormat="1" applyFont="1" applyBorder="1" applyAlignment="1">
      <alignment/>
    </xf>
    <xf numFmtId="192" fontId="1" fillId="0" borderId="14" xfId="0" applyNumberFormat="1" applyFont="1" applyBorder="1" applyAlignment="1" applyProtection="1">
      <alignment/>
      <protection/>
    </xf>
    <xf numFmtId="192" fontId="2" fillId="0" borderId="23" xfId="0" applyNumberFormat="1" applyFont="1" applyBorder="1" applyAlignment="1" applyProtection="1">
      <alignment/>
      <protection/>
    </xf>
    <xf numFmtId="192" fontId="67" fillId="0" borderId="14" xfId="0" applyNumberFormat="1" applyFont="1" applyBorder="1" applyAlignment="1">
      <alignment/>
    </xf>
    <xf numFmtId="181" fontId="1" fillId="0" borderId="0" xfId="0" applyNumberFormat="1" applyFont="1" applyAlignment="1" applyProtection="1">
      <alignment/>
      <protection locked="0"/>
    </xf>
    <xf numFmtId="0" fontId="19" fillId="0" borderId="13" xfId="0" applyFont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180" fontId="19" fillId="0" borderId="0" xfId="0" applyNumberFormat="1" applyFont="1" applyBorder="1" applyAlignment="1" applyProtection="1">
      <alignment/>
      <protection/>
    </xf>
    <xf numFmtId="4" fontId="19" fillId="0" borderId="0" xfId="0" applyNumberFormat="1" applyFont="1" applyBorder="1" applyAlignment="1" applyProtection="1">
      <alignment/>
      <protection/>
    </xf>
    <xf numFmtId="180" fontId="19" fillId="0" borderId="13" xfId="0" applyNumberFormat="1" applyFont="1" applyBorder="1" applyAlignment="1" applyProtection="1">
      <alignment horizontal="left"/>
      <protection/>
    </xf>
    <xf numFmtId="181" fontId="19" fillId="0" borderId="14" xfId="0" applyNumberFormat="1" applyFont="1" applyBorder="1" applyAlignment="1" applyProtection="1">
      <alignment horizontal="right" vertical="center"/>
      <protection/>
    </xf>
    <xf numFmtId="4" fontId="19" fillId="0" borderId="14" xfId="0" applyNumberFormat="1" applyFont="1" applyFill="1" applyBorder="1" applyAlignment="1" applyProtection="1">
      <alignment/>
      <protection/>
    </xf>
    <xf numFmtId="4" fontId="19" fillId="0" borderId="14" xfId="0" applyNumberFormat="1" applyFont="1" applyBorder="1" applyAlignment="1" applyProtection="1">
      <alignment/>
      <protection/>
    </xf>
    <xf numFmtId="191" fontId="66" fillId="34" borderId="35" xfId="0" applyNumberFormat="1" applyFont="1" applyFill="1" applyBorder="1" applyAlignment="1">
      <alignment horizontal="left"/>
    </xf>
    <xf numFmtId="4" fontId="66" fillId="0" borderId="35" xfId="0" applyNumberFormat="1" applyFont="1" applyBorder="1" applyAlignment="1">
      <alignment/>
    </xf>
    <xf numFmtId="4" fontId="6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9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70" fillId="0" borderId="22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1" fontId="5" fillId="0" borderId="36" xfId="0" applyNumberFormat="1" applyFont="1" applyBorder="1" applyAlignment="1" applyProtection="1">
      <alignment horizontal="center" vertical="center"/>
      <protection locked="0"/>
    </xf>
    <xf numFmtId="181" fontId="5" fillId="0" borderId="37" xfId="0" applyNumberFormat="1" applyFont="1" applyBorder="1" applyAlignment="1" applyProtection="1">
      <alignment horizontal="center" vertical="center"/>
      <protection locked="0"/>
    </xf>
    <xf numFmtId="0" fontId="70" fillId="33" borderId="38" xfId="0" applyFont="1" applyFill="1" applyBorder="1" applyAlignment="1" applyProtection="1">
      <alignment horizontal="left" vertical="center"/>
      <protection locked="0"/>
    </xf>
    <xf numFmtId="0" fontId="70" fillId="33" borderId="39" xfId="0" applyFont="1" applyFill="1" applyBorder="1" applyAlignment="1" applyProtection="1">
      <alignment horizontal="left" vertical="center"/>
      <protection locked="0"/>
    </xf>
    <xf numFmtId="0" fontId="70" fillId="33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4" fontId="5" fillId="0" borderId="13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14" fontId="5" fillId="0" borderId="14" xfId="0" applyNumberFormat="1" applyFont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35" borderId="0" xfId="0" applyFont="1" applyFill="1" applyAlignment="1" applyProtection="1">
      <alignment horizontal="left" wrapText="1"/>
      <protection locked="0"/>
    </xf>
    <xf numFmtId="0" fontId="6" fillId="33" borderId="49" xfId="0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center" vertical="center"/>
      <protection/>
    </xf>
    <xf numFmtId="180" fontId="2" fillId="0" borderId="24" xfId="0" applyNumberFormat="1" applyFont="1" applyBorder="1" applyAlignment="1" applyProtection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center" vertical="center"/>
      <protection/>
    </xf>
    <xf numFmtId="180" fontId="2" fillId="0" borderId="25" xfId="0" applyNumberFormat="1" applyFont="1" applyBorder="1" applyAlignment="1" applyProtection="1">
      <alignment horizontal="center" vertical="center"/>
      <protection/>
    </xf>
    <xf numFmtId="180" fontId="2" fillId="0" borderId="51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14" fontId="6" fillId="0" borderId="39" xfId="0" applyNumberFormat="1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9" fillId="35" borderId="36" xfId="0" applyFont="1" applyFill="1" applyBorder="1" applyAlignment="1" applyProtection="1">
      <alignment horizontal="left"/>
      <protection locked="0"/>
    </xf>
    <xf numFmtId="0" fontId="9" fillId="35" borderId="52" xfId="0" applyFont="1" applyFill="1" applyBorder="1" applyAlignment="1" applyProtection="1">
      <alignment horizontal="left"/>
      <protection locked="0"/>
    </xf>
    <xf numFmtId="0" fontId="9" fillId="35" borderId="31" xfId="0" applyFont="1" applyFill="1" applyBorder="1" applyAlignment="1" applyProtection="1">
      <alignment horizontal="left"/>
      <protection locked="0"/>
    </xf>
    <xf numFmtId="0" fontId="6" fillId="33" borderId="39" xfId="0" applyFont="1" applyFill="1" applyBorder="1" applyAlignment="1" applyProtection="1">
      <alignment horizontal="left" vertical="center"/>
      <protection/>
    </xf>
    <xf numFmtId="0" fontId="6" fillId="33" borderId="36" xfId="0" applyFont="1" applyFill="1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0" fontId="65" fillId="0" borderId="39" xfId="0" applyFont="1" applyFill="1" applyBorder="1" applyAlignment="1" applyProtection="1">
      <alignment horizontal="left" vertic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71" fillId="0" borderId="0" xfId="0" applyFont="1" applyAlignment="1" applyProtection="1">
      <alignment horizontal="left"/>
      <protection/>
    </xf>
    <xf numFmtId="14" fontId="18" fillId="0" borderId="53" xfId="0" applyNumberFormat="1" applyFont="1" applyFill="1" applyBorder="1" applyAlignment="1" applyProtection="1">
      <alignment horizontal="left" vertical="center"/>
      <protection locked="0"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 applyProtection="1">
      <alignment horizontal="center" vertical="center" wrapText="1"/>
      <protection/>
    </xf>
    <xf numFmtId="180" fontId="2" fillId="0" borderId="24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33" borderId="55" xfId="0" applyFont="1" applyFill="1" applyBorder="1" applyAlignment="1" applyProtection="1">
      <alignment horizontal="left" vertical="center"/>
      <protection/>
    </xf>
    <xf numFmtId="0" fontId="6" fillId="33" borderId="56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5" fillId="0" borderId="40" xfId="0" applyFont="1" applyFill="1" applyBorder="1" applyAlignment="1" applyProtection="1">
      <alignment horizontal="left" vertical="center"/>
      <protection locked="0"/>
    </xf>
    <xf numFmtId="0" fontId="66" fillId="34" borderId="57" xfId="0" applyFont="1" applyFill="1" applyBorder="1" applyAlignment="1">
      <alignment horizontal="center"/>
    </xf>
    <xf numFmtId="0" fontId="66" fillId="34" borderId="5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H49" sqref="H49"/>
    </sheetView>
  </sheetViews>
  <sheetFormatPr defaultColWidth="9.140625" defaultRowHeight="19.5" customHeight="1"/>
  <cols>
    <col min="1" max="1" width="13.7109375" style="31" customWidth="1"/>
    <col min="2" max="2" width="17.28125" style="31" customWidth="1"/>
    <col min="3" max="3" width="16.8515625" style="31" customWidth="1"/>
    <col min="4" max="4" width="18.28125" style="31" customWidth="1"/>
    <col min="5" max="5" width="10.57421875" style="31" customWidth="1"/>
    <col min="6" max="6" width="16.57421875" style="31" customWidth="1"/>
    <col min="7" max="13" width="9.140625" style="31" customWidth="1"/>
    <col min="14" max="14" width="14.28125" style="31" bestFit="1" customWidth="1"/>
    <col min="15" max="16384" width="9.140625" style="31" customWidth="1"/>
  </cols>
  <sheetData>
    <row r="1" spans="1:6" ht="15" customHeight="1">
      <c r="A1" s="207" t="s">
        <v>26</v>
      </c>
      <c r="B1" s="208"/>
      <c r="C1" s="208"/>
      <c r="D1" s="208"/>
      <c r="E1" s="208"/>
      <c r="F1" s="209"/>
    </row>
    <row r="2" spans="1:6" ht="15" customHeight="1">
      <c r="A2" s="178" t="s">
        <v>27</v>
      </c>
      <c r="B2" s="179"/>
      <c r="C2" s="179"/>
      <c r="D2" s="179"/>
      <c r="E2" s="179"/>
      <c r="F2" s="180"/>
    </row>
    <row r="3" spans="1:6" ht="15" customHeight="1">
      <c r="A3" s="178" t="s">
        <v>28</v>
      </c>
      <c r="B3" s="179"/>
      <c r="C3" s="179"/>
      <c r="D3" s="179"/>
      <c r="E3" s="179"/>
      <c r="F3" s="180"/>
    </row>
    <row r="4" spans="1:6" ht="15" customHeight="1">
      <c r="A4" s="82"/>
      <c r="B4" s="83"/>
      <c r="C4" s="83"/>
      <c r="D4" s="83"/>
      <c r="E4" s="83"/>
      <c r="F4" s="84"/>
    </row>
    <row r="5" spans="1:6" ht="15" customHeight="1">
      <c r="A5" s="85" t="s">
        <v>29</v>
      </c>
      <c r="B5" s="86"/>
      <c r="C5" s="87" t="s">
        <v>30</v>
      </c>
      <c r="D5" s="87"/>
      <c r="E5" s="87"/>
      <c r="F5" s="88">
        <f ca="1">NOW()</f>
        <v>45161.60873460648</v>
      </c>
    </row>
    <row r="6" spans="1:6" ht="15" customHeight="1">
      <c r="A6" s="85" t="s">
        <v>31</v>
      </c>
      <c r="B6" s="86"/>
      <c r="C6" s="87" t="s">
        <v>30</v>
      </c>
      <c r="D6" s="87"/>
      <c r="E6" s="87"/>
      <c r="F6" s="89"/>
    </row>
    <row r="7" spans="1:6" ht="15" customHeight="1">
      <c r="A7" s="34"/>
      <c r="B7" s="32"/>
      <c r="C7" s="32"/>
      <c r="D7" s="32"/>
      <c r="E7" s="32"/>
      <c r="F7" s="33"/>
    </row>
    <row r="8" spans="1:6" ht="19.5" customHeight="1">
      <c r="A8" s="210" t="s">
        <v>94</v>
      </c>
      <c r="B8" s="211"/>
      <c r="C8" s="211"/>
      <c r="D8" s="211"/>
      <c r="E8" s="211"/>
      <c r="F8" s="212"/>
    </row>
    <row r="9" spans="1:6" ht="19.5" customHeight="1">
      <c r="A9" s="213"/>
      <c r="B9" s="214"/>
      <c r="C9" s="214"/>
      <c r="D9" s="214"/>
      <c r="E9" s="214"/>
      <c r="F9" s="215"/>
    </row>
    <row r="10" spans="1:10" ht="19.5" customHeight="1">
      <c r="A10" s="216" t="s">
        <v>62</v>
      </c>
      <c r="B10" s="217"/>
      <c r="C10" s="217"/>
      <c r="D10" s="90">
        <f>'5510- Üc. İzin-Kıst Ask.BYY'!B6</f>
        <v>1</v>
      </c>
      <c r="E10" s="90">
        <f>'5510- Üc. İzin-Kıst Ask.BYY'!B3</f>
        <v>2</v>
      </c>
      <c r="F10" s="91">
        <f>'5510- Üc. İzin-Kıst Ask.BYY'!B4</f>
        <v>3</v>
      </c>
      <c r="G10" s="35"/>
      <c r="H10" s="35"/>
      <c r="I10" s="35"/>
      <c r="J10" s="35"/>
    </row>
    <row r="11" spans="1:6" ht="19.5" customHeight="1">
      <c r="A11" s="201" t="s">
        <v>75</v>
      </c>
      <c r="B11" s="202"/>
      <c r="C11" s="202"/>
      <c r="D11" s="202"/>
      <c r="E11" s="202"/>
      <c r="F11" s="203"/>
    </row>
    <row r="12" spans="1:6" ht="19.5" customHeight="1">
      <c r="A12" s="92"/>
      <c r="B12" s="93"/>
      <c r="C12" s="93"/>
      <c r="D12" s="93"/>
      <c r="E12" s="93"/>
      <c r="F12" s="94"/>
    </row>
    <row r="13" spans="1:14" ht="15" customHeight="1">
      <c r="A13" s="204"/>
      <c r="B13" s="205"/>
      <c r="C13" s="205"/>
      <c r="D13" s="205"/>
      <c r="E13" s="205"/>
      <c r="F13" s="206"/>
      <c r="N13" s="36"/>
    </row>
    <row r="14" spans="1:6" ht="15" customHeight="1">
      <c r="A14" s="92"/>
      <c r="B14" s="93"/>
      <c r="C14" s="93"/>
      <c r="D14" s="93"/>
      <c r="E14" s="179" t="s">
        <v>33</v>
      </c>
      <c r="F14" s="180"/>
    </row>
    <row r="15" spans="1:6" ht="15" customHeight="1">
      <c r="A15" s="92"/>
      <c r="B15" s="93"/>
      <c r="C15" s="93"/>
      <c r="D15" s="93"/>
      <c r="E15" s="179" t="s">
        <v>34</v>
      </c>
      <c r="F15" s="180"/>
    </row>
    <row r="16" spans="1:6" ht="15" customHeight="1">
      <c r="A16" s="92"/>
      <c r="B16" s="93"/>
      <c r="C16" s="93"/>
      <c r="D16" s="93"/>
      <c r="E16" s="179"/>
      <c r="F16" s="180"/>
    </row>
    <row r="17" spans="1:6" ht="15" customHeight="1">
      <c r="A17" s="92"/>
      <c r="B17" s="93"/>
      <c r="C17" s="93"/>
      <c r="D17" s="93"/>
      <c r="E17" s="163">
        <f>'5510- Üc. İzin-Kıst Ask.BYY'!C66</f>
        <v>11</v>
      </c>
      <c r="F17" s="164"/>
    </row>
    <row r="18" spans="1:6" ht="15">
      <c r="A18" s="92"/>
      <c r="B18" s="93"/>
      <c r="C18" s="93"/>
      <c r="D18" s="93"/>
      <c r="E18" s="163">
        <f>'5510- Üc. İzin-Kıst Ask.BYY'!C67</f>
        <v>12</v>
      </c>
      <c r="F18" s="164"/>
    </row>
    <row r="19" spans="1:6" ht="19.5" customHeight="1">
      <c r="A19" s="92"/>
      <c r="B19" s="93"/>
      <c r="C19" s="93"/>
      <c r="D19" s="93"/>
      <c r="E19" s="93"/>
      <c r="F19" s="81"/>
    </row>
    <row r="20" spans="1:6" ht="15" customHeight="1">
      <c r="A20" s="178" t="s">
        <v>35</v>
      </c>
      <c r="B20" s="179"/>
      <c r="C20" s="179"/>
      <c r="D20" s="179"/>
      <c r="E20" s="179"/>
      <c r="F20" s="180"/>
    </row>
    <row r="21" spans="1:6" ht="15" customHeight="1">
      <c r="A21" s="181">
        <f>F5</f>
        <v>45161.60873460648</v>
      </c>
      <c r="B21" s="182"/>
      <c r="C21" s="182"/>
      <c r="D21" s="182"/>
      <c r="E21" s="182"/>
      <c r="F21" s="183"/>
    </row>
    <row r="22" spans="1:6" ht="15" customHeight="1">
      <c r="A22" s="96"/>
      <c r="B22" s="97"/>
      <c r="C22" s="97"/>
      <c r="D22" s="97"/>
      <c r="E22" s="97"/>
      <c r="F22" s="88"/>
    </row>
    <row r="23" spans="1:6" ht="15" customHeight="1">
      <c r="A23" s="96"/>
      <c r="B23" s="97"/>
      <c r="C23" s="97"/>
      <c r="D23" s="97"/>
      <c r="E23" s="97"/>
      <c r="F23" s="88"/>
    </row>
    <row r="24" spans="1:6" ht="15" customHeight="1">
      <c r="A24" s="184">
        <f>'5510- Üc. İzin-Kıst Ask.BYY'!E66</f>
        <v>13</v>
      </c>
      <c r="B24" s="185"/>
      <c r="C24" s="185"/>
      <c r="D24" s="185"/>
      <c r="E24" s="185"/>
      <c r="F24" s="186"/>
    </row>
    <row r="25" spans="1:6" ht="15" customHeight="1">
      <c r="A25" s="184">
        <f>'5510- Üc. İzin-Kıst Ask.BYY'!E67</f>
        <v>14</v>
      </c>
      <c r="B25" s="185"/>
      <c r="C25" s="185"/>
      <c r="D25" s="185"/>
      <c r="E25" s="185"/>
      <c r="F25" s="186"/>
    </row>
    <row r="26" spans="1:6" ht="27.75" customHeight="1" thickBot="1">
      <c r="A26" s="99"/>
      <c r="B26" s="87"/>
      <c r="C26" s="87"/>
      <c r="D26" s="87"/>
      <c r="E26" s="87"/>
      <c r="F26" s="89"/>
    </row>
    <row r="27" spans="1:6" ht="18" customHeight="1">
      <c r="A27" s="187" t="s">
        <v>36</v>
      </c>
      <c r="B27" s="188"/>
      <c r="C27" s="188"/>
      <c r="D27" s="188"/>
      <c r="E27" s="189"/>
      <c r="F27" s="190"/>
    </row>
    <row r="28" spans="1:6" ht="15" customHeight="1">
      <c r="A28" s="191" t="s">
        <v>37</v>
      </c>
      <c r="B28" s="192"/>
      <c r="C28" s="195" t="s">
        <v>76</v>
      </c>
      <c r="D28" s="196" t="s">
        <v>38</v>
      </c>
      <c r="E28" s="197" t="s">
        <v>85</v>
      </c>
      <c r="F28" s="198"/>
    </row>
    <row r="29" spans="1:6" ht="12.75" customHeight="1">
      <c r="A29" s="193"/>
      <c r="B29" s="194"/>
      <c r="C29" s="195"/>
      <c r="D29" s="196"/>
      <c r="E29" s="199"/>
      <c r="F29" s="200"/>
    </row>
    <row r="30" spans="1:6" ht="24" customHeight="1">
      <c r="A30" s="117">
        <f>'5510- Üc. İzin-Kıst Ask.BYY'!B3</f>
        <v>2</v>
      </c>
      <c r="B30" s="118">
        <f>'5510- Üc. İzin-Kıst Ask.BYY'!B4</f>
        <v>3</v>
      </c>
      <c r="C30" s="119">
        <f>'5510- Üc. İzin-Kıst Ask.BYY'!B5</f>
        <v>4</v>
      </c>
      <c r="D30" s="119">
        <f>'5510- Üc. İzin-Kıst Ask.BYY'!B6</f>
        <v>1</v>
      </c>
      <c r="E30" s="169">
        <f>'5510- Üc. İzin-Kıst Ask.BYY'!F61</f>
        <v>2970.608666666667</v>
      </c>
      <c r="F30" s="170"/>
    </row>
    <row r="31" spans="1:6" ht="41.25" customHeight="1">
      <c r="A31" s="120" t="s">
        <v>77</v>
      </c>
      <c r="B31" s="171" t="s">
        <v>93</v>
      </c>
      <c r="C31" s="172"/>
      <c r="D31" s="172"/>
      <c r="E31" s="172"/>
      <c r="F31" s="173"/>
    </row>
    <row r="32" spans="1:6" ht="19.5" customHeight="1" thickBot="1">
      <c r="A32" s="30" t="s">
        <v>46</v>
      </c>
      <c r="B32" s="171" t="s">
        <v>93</v>
      </c>
      <c r="C32" s="172"/>
      <c r="D32" s="172"/>
      <c r="E32" s="172"/>
      <c r="F32" s="173"/>
    </row>
    <row r="33" spans="1:8" ht="19.5" customHeight="1">
      <c r="A33" s="100"/>
      <c r="B33" s="98"/>
      <c r="C33" s="98"/>
      <c r="D33" s="98"/>
      <c r="E33" s="98"/>
      <c r="F33" s="95"/>
      <c r="G33" s="101"/>
      <c r="H33" s="101"/>
    </row>
    <row r="34" spans="1:8" ht="19.5" customHeight="1">
      <c r="A34" s="174" t="s">
        <v>6</v>
      </c>
      <c r="B34" s="165"/>
      <c r="C34" s="165"/>
      <c r="D34" s="165"/>
      <c r="E34" s="165"/>
      <c r="F34" s="166"/>
      <c r="G34" s="101"/>
      <c r="H34" s="101"/>
    </row>
    <row r="35" spans="1:8" ht="8.25" customHeight="1">
      <c r="A35" s="175"/>
      <c r="B35" s="176"/>
      <c r="C35" s="176"/>
      <c r="D35" s="176"/>
      <c r="E35" s="176"/>
      <c r="F35" s="177"/>
      <c r="G35" s="101"/>
      <c r="H35" s="101"/>
    </row>
    <row r="36" spans="1:8" ht="19.5" customHeight="1">
      <c r="A36" s="175" t="s">
        <v>39</v>
      </c>
      <c r="B36" s="176"/>
      <c r="C36" s="176"/>
      <c r="D36" s="176"/>
      <c r="E36" s="176"/>
      <c r="F36" s="177"/>
      <c r="G36" s="101"/>
      <c r="H36" s="101"/>
    </row>
    <row r="37" spans="1:8" ht="12.75" customHeight="1">
      <c r="A37" s="102"/>
      <c r="B37" s="103"/>
      <c r="C37" s="103"/>
      <c r="D37" s="103"/>
      <c r="E37" s="103"/>
      <c r="F37" s="104"/>
      <c r="G37" s="101"/>
      <c r="H37" s="101"/>
    </row>
    <row r="38" spans="1:8" ht="15" customHeight="1">
      <c r="A38" s="105"/>
      <c r="B38" s="106"/>
      <c r="C38" s="106"/>
      <c r="D38" s="165" t="s">
        <v>32</v>
      </c>
      <c r="E38" s="165"/>
      <c r="F38" s="166"/>
      <c r="G38" s="101"/>
      <c r="H38" s="101"/>
    </row>
    <row r="39" spans="1:8" ht="15" customHeight="1">
      <c r="A39" s="105"/>
      <c r="B39" s="106"/>
      <c r="C39" s="106"/>
      <c r="D39" s="165" t="s">
        <v>33</v>
      </c>
      <c r="E39" s="165"/>
      <c r="F39" s="166"/>
      <c r="G39" s="101"/>
      <c r="H39" s="101"/>
    </row>
    <row r="40" spans="1:8" ht="15" customHeight="1">
      <c r="A40" s="105"/>
      <c r="B40" s="106"/>
      <c r="C40" s="106"/>
      <c r="D40" s="167"/>
      <c r="E40" s="167"/>
      <c r="F40" s="168"/>
      <c r="G40" s="101"/>
      <c r="H40" s="101"/>
    </row>
    <row r="41" spans="1:8" ht="15" customHeight="1">
      <c r="A41" s="153" t="s">
        <v>107</v>
      </c>
      <c r="B41" s="154"/>
      <c r="C41" s="154"/>
      <c r="D41" s="161">
        <f>A24</f>
        <v>13</v>
      </c>
      <c r="E41" s="161"/>
      <c r="F41" s="162"/>
      <c r="G41" s="101"/>
      <c r="H41" s="101"/>
    </row>
    <row r="42" spans="1:8" ht="15" customHeight="1">
      <c r="A42" s="155" t="s">
        <v>78</v>
      </c>
      <c r="B42" s="156"/>
      <c r="C42" s="154"/>
      <c r="D42" s="161">
        <f>A25</f>
        <v>14</v>
      </c>
      <c r="E42" s="161"/>
      <c r="F42" s="162"/>
      <c r="G42" s="101"/>
      <c r="H42" s="101"/>
    </row>
    <row r="43" spans="1:8" ht="15" customHeight="1">
      <c r="A43" s="155" t="s">
        <v>79</v>
      </c>
      <c r="B43" s="156"/>
      <c r="C43" s="157" t="s">
        <v>80</v>
      </c>
      <c r="D43" s="154"/>
      <c r="E43" s="106"/>
      <c r="F43" s="107"/>
      <c r="G43" s="101"/>
      <c r="H43" s="101"/>
    </row>
    <row r="44" spans="1:8" ht="19.5" customHeight="1" thickBot="1">
      <c r="A44" s="158"/>
      <c r="B44" s="159"/>
      <c r="C44" s="160" t="s">
        <v>81</v>
      </c>
      <c r="D44" s="159"/>
      <c r="E44" s="108"/>
      <c r="F44" s="109"/>
      <c r="G44" s="101"/>
      <c r="H44" s="101"/>
    </row>
    <row r="45" spans="1:8" ht="19.5" customHeight="1">
      <c r="A45" s="101"/>
      <c r="B45" s="101"/>
      <c r="C45" s="101"/>
      <c r="D45" s="101"/>
      <c r="E45" s="101"/>
      <c r="F45" s="101"/>
      <c r="G45" s="101"/>
      <c r="H45" s="101"/>
    </row>
  </sheetData>
  <sheetProtection insertColumns="0" insertRows="0" deleteColumns="0" deleteRows="0"/>
  <mergeCells count="33">
    <mergeCell ref="A1:F1"/>
    <mergeCell ref="A2:F2"/>
    <mergeCell ref="A3:F3"/>
    <mergeCell ref="A8:F8"/>
    <mergeCell ref="A9:F9"/>
    <mergeCell ref="A10:C10"/>
    <mergeCell ref="E28:F29"/>
    <mergeCell ref="A11:F11"/>
    <mergeCell ref="A13:F13"/>
    <mergeCell ref="E14:F14"/>
    <mergeCell ref="E15:F15"/>
    <mergeCell ref="E17:F17"/>
    <mergeCell ref="E16:F16"/>
    <mergeCell ref="A35:F35"/>
    <mergeCell ref="A36:F36"/>
    <mergeCell ref="A20:F20"/>
    <mergeCell ref="A21:F21"/>
    <mergeCell ref="A24:F24"/>
    <mergeCell ref="A25:F25"/>
    <mergeCell ref="A27:F27"/>
    <mergeCell ref="A28:B29"/>
    <mergeCell ref="C28:C29"/>
    <mergeCell ref="D28:D29"/>
    <mergeCell ref="D42:F42"/>
    <mergeCell ref="E18:F18"/>
    <mergeCell ref="D38:F38"/>
    <mergeCell ref="D39:F39"/>
    <mergeCell ref="D40:F40"/>
    <mergeCell ref="D41:F41"/>
    <mergeCell ref="E30:F30"/>
    <mergeCell ref="B31:F31"/>
    <mergeCell ref="B32:F32"/>
    <mergeCell ref="A34:F34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130" zoomScaleNormal="130" workbookViewId="0" topLeftCell="A1">
      <selection activeCell="B5" sqref="B5:C5"/>
    </sheetView>
  </sheetViews>
  <sheetFormatPr defaultColWidth="9.140625" defaultRowHeight="16.5" customHeight="1"/>
  <cols>
    <col min="1" max="1" width="24.00390625" style="2" customWidth="1"/>
    <col min="2" max="2" width="10.28125" style="27" customWidth="1"/>
    <col min="3" max="3" width="23.421875" style="27" customWidth="1"/>
    <col min="4" max="4" width="9.421875" style="27" bestFit="1" customWidth="1"/>
    <col min="5" max="5" width="25.7109375" style="27" customWidth="1"/>
    <col min="6" max="6" width="16.140625" style="27" customWidth="1"/>
    <col min="7" max="7" width="9.140625" style="2" customWidth="1"/>
    <col min="8" max="8" width="20.421875" style="2" bestFit="1" customWidth="1"/>
    <col min="9" max="9" width="9.140625" style="2" customWidth="1"/>
    <col min="10" max="10" width="18.00390625" style="2" customWidth="1"/>
    <col min="11" max="12" width="9.140625" style="2" customWidth="1"/>
    <col min="13" max="13" width="24.8515625" style="2" customWidth="1"/>
    <col min="14" max="16384" width="9.140625" style="2" customWidth="1"/>
  </cols>
  <sheetData>
    <row r="1" spans="1:6" ht="16.5" customHeight="1">
      <c r="A1" s="255" t="s">
        <v>47</v>
      </c>
      <c r="B1" s="256"/>
      <c r="C1" s="256"/>
      <c r="D1" s="256"/>
      <c r="E1" s="256"/>
      <c r="F1" s="256"/>
    </row>
    <row r="2" spans="1:6" ht="16.5" customHeight="1" thickBot="1">
      <c r="A2" s="257" t="s">
        <v>48</v>
      </c>
      <c r="B2" s="258"/>
      <c r="C2" s="258"/>
      <c r="D2" s="258"/>
      <c r="E2" s="258"/>
      <c r="F2" s="258"/>
    </row>
    <row r="3" spans="1:6" ht="24">
      <c r="A3" s="40" t="s">
        <v>49</v>
      </c>
      <c r="B3" s="263">
        <v>2</v>
      </c>
      <c r="C3" s="263"/>
      <c r="D3" s="259" t="s">
        <v>3</v>
      </c>
      <c r="E3" s="260"/>
      <c r="F3" s="38" t="s">
        <v>105</v>
      </c>
    </row>
    <row r="4" spans="1:6" ht="16.5" customHeight="1">
      <c r="A4" s="41" t="s">
        <v>50</v>
      </c>
      <c r="B4" s="239">
        <v>3</v>
      </c>
      <c r="C4" s="239"/>
      <c r="D4" s="235" t="s">
        <v>51</v>
      </c>
      <c r="E4" s="236"/>
      <c r="F4" s="39" t="s">
        <v>57</v>
      </c>
    </row>
    <row r="5" spans="1:6" ht="16.5" customHeight="1">
      <c r="A5" s="41" t="s">
        <v>52</v>
      </c>
      <c r="B5" s="239">
        <v>4</v>
      </c>
      <c r="C5" s="239"/>
      <c r="D5" s="235" t="s">
        <v>64</v>
      </c>
      <c r="E5" s="236"/>
      <c r="F5" s="1" t="s">
        <v>102</v>
      </c>
    </row>
    <row r="6" spans="1:6" ht="16.5" customHeight="1">
      <c r="A6" s="41" t="s">
        <v>92</v>
      </c>
      <c r="B6" s="239">
        <v>1</v>
      </c>
      <c r="C6" s="239"/>
      <c r="D6" s="235" t="s">
        <v>86</v>
      </c>
      <c r="E6" s="236"/>
      <c r="F6" s="1" t="s">
        <v>103</v>
      </c>
    </row>
    <row r="7" spans="1:15" ht="16.5" customHeight="1">
      <c r="A7" s="110" t="s">
        <v>88</v>
      </c>
      <c r="B7" s="229">
        <v>5</v>
      </c>
      <c r="C7" s="230"/>
      <c r="D7" s="234" t="s">
        <v>89</v>
      </c>
      <c r="E7" s="234"/>
      <c r="F7" s="152">
        <v>0</v>
      </c>
      <c r="H7" s="231" t="s">
        <v>97</v>
      </c>
      <c r="I7" s="232"/>
      <c r="J7" s="232"/>
      <c r="K7" s="232"/>
      <c r="L7" s="232"/>
      <c r="M7" s="232"/>
      <c r="N7" s="232"/>
      <c r="O7" s="233"/>
    </row>
    <row r="8" spans="1:6" ht="16.5" customHeight="1">
      <c r="A8" s="111" t="s">
        <v>54</v>
      </c>
      <c r="B8" s="230">
        <v>6</v>
      </c>
      <c r="C8" s="230"/>
      <c r="D8" s="234" t="s">
        <v>91</v>
      </c>
      <c r="E8" s="234"/>
      <c r="F8" s="152">
        <v>0</v>
      </c>
    </row>
    <row r="9" spans="1:15" ht="16.5" customHeight="1">
      <c r="A9" s="111" t="s">
        <v>61</v>
      </c>
      <c r="B9" s="230">
        <v>7</v>
      </c>
      <c r="C9" s="230"/>
      <c r="D9" s="234" t="s">
        <v>53</v>
      </c>
      <c r="E9" s="234"/>
      <c r="F9" s="3">
        <v>9</v>
      </c>
      <c r="H9" s="218" t="s">
        <v>98</v>
      </c>
      <c r="I9" s="218"/>
      <c r="J9" s="218"/>
      <c r="K9" s="218"/>
      <c r="L9" s="218"/>
      <c r="M9" s="218"/>
      <c r="N9" s="218"/>
      <c r="O9" s="218"/>
    </row>
    <row r="10" spans="1:15" ht="16.5" customHeight="1">
      <c r="A10" s="112" t="s">
        <v>84</v>
      </c>
      <c r="B10" s="230">
        <v>8</v>
      </c>
      <c r="C10" s="230"/>
      <c r="D10" s="235" t="s">
        <v>55</v>
      </c>
      <c r="E10" s="236"/>
      <c r="F10" s="3">
        <v>7</v>
      </c>
      <c r="H10" s="218"/>
      <c r="I10" s="218"/>
      <c r="J10" s="218"/>
      <c r="K10" s="218"/>
      <c r="L10" s="218"/>
      <c r="M10" s="218"/>
      <c r="N10" s="218"/>
      <c r="O10" s="218"/>
    </row>
    <row r="11" spans="1:10" ht="16.5" customHeight="1" thickBot="1">
      <c r="A11" s="135" t="s">
        <v>100</v>
      </c>
      <c r="B11" s="242"/>
      <c r="C11" s="242"/>
      <c r="D11" s="219" t="s">
        <v>56</v>
      </c>
      <c r="E11" s="220"/>
      <c r="F11" s="37">
        <f>F9-F10</f>
        <v>2</v>
      </c>
      <c r="I11" s="4"/>
      <c r="J11" s="5"/>
    </row>
    <row r="12" spans="1:15" ht="12" customHeight="1">
      <c r="A12" s="261" t="s">
        <v>4</v>
      </c>
      <c r="B12" s="262"/>
      <c r="C12" s="221" t="s">
        <v>7</v>
      </c>
      <c r="D12" s="222"/>
      <c r="E12" s="221" t="s">
        <v>8</v>
      </c>
      <c r="F12" s="225"/>
      <c r="H12" s="6"/>
      <c r="I12" s="4"/>
      <c r="J12" s="5"/>
      <c r="K12" s="6"/>
      <c r="L12" s="6"/>
      <c r="M12" s="6"/>
      <c r="N12" s="6"/>
      <c r="O12" s="6"/>
    </row>
    <row r="13" spans="1:15" ht="12" customHeight="1" thickBot="1">
      <c r="A13" s="251"/>
      <c r="B13" s="252"/>
      <c r="C13" s="223"/>
      <c r="D13" s="224"/>
      <c r="E13" s="223"/>
      <c r="F13" s="226"/>
      <c r="H13" s="6"/>
      <c r="I13" s="4"/>
      <c r="J13" s="5"/>
      <c r="K13" s="6"/>
      <c r="L13" s="6"/>
      <c r="M13" s="6"/>
      <c r="N13" s="6"/>
      <c r="O13" s="6"/>
    </row>
    <row r="14" spans="1:15" ht="15" customHeight="1">
      <c r="A14" s="7" t="s">
        <v>9</v>
      </c>
      <c r="B14" s="8">
        <v>105.39</v>
      </c>
      <c r="C14" s="42" t="s">
        <v>9</v>
      </c>
      <c r="D14" s="43">
        <f>ROUND(B14/F9*F10,2)</f>
        <v>81.97</v>
      </c>
      <c r="E14" s="44" t="str">
        <f>A14</f>
        <v>Aylık Tutar</v>
      </c>
      <c r="F14" s="45">
        <f>B14-D14</f>
        <v>23.42</v>
      </c>
      <c r="H14" s="6"/>
      <c r="I14" s="4"/>
      <c r="J14" s="5"/>
      <c r="K14" s="6"/>
      <c r="L14" s="6"/>
      <c r="M14" s="6"/>
      <c r="N14" s="6"/>
      <c r="O14" s="6"/>
    </row>
    <row r="15" spans="1:15" ht="15" customHeight="1">
      <c r="A15" s="9" t="s">
        <v>10</v>
      </c>
      <c r="B15" s="10">
        <v>2036.4</v>
      </c>
      <c r="C15" s="46" t="s">
        <v>10</v>
      </c>
      <c r="D15" s="43">
        <f>ROUND(B15/F9*F10,2)</f>
        <v>1583.87</v>
      </c>
      <c r="E15" s="47" t="str">
        <f aca="true" t="shared" si="0" ref="E15:E38">A15</f>
        <v>Taban Aylık</v>
      </c>
      <c r="F15" s="43">
        <f>B15-D15</f>
        <v>452.5300000000002</v>
      </c>
      <c r="H15" s="6"/>
      <c r="I15" s="4"/>
      <c r="J15" s="5"/>
      <c r="K15" s="6"/>
      <c r="L15" s="6"/>
      <c r="M15" s="6"/>
      <c r="N15" s="6"/>
      <c r="O15" s="6"/>
    </row>
    <row r="16" spans="1:15" ht="15" customHeight="1">
      <c r="A16" s="9" t="s">
        <v>11</v>
      </c>
      <c r="B16" s="10">
        <v>2.6</v>
      </c>
      <c r="C16" s="46" t="s">
        <v>11</v>
      </c>
      <c r="D16" s="43">
        <f>ROUND(B16/F9*F10,2)</f>
        <v>2.02</v>
      </c>
      <c r="E16" s="47" t="str">
        <f t="shared" si="0"/>
        <v>Kıdem Aylığı</v>
      </c>
      <c r="F16" s="43">
        <f aca="true" t="shared" si="1" ref="F16:F32">B16-D16</f>
        <v>0.5800000000000001</v>
      </c>
      <c r="H16" s="6"/>
      <c r="I16" s="4"/>
      <c r="J16" s="5"/>
      <c r="K16" s="6"/>
      <c r="L16" s="6"/>
      <c r="M16" s="6"/>
      <c r="N16" s="6"/>
      <c r="O16" s="6"/>
    </row>
    <row r="17" spans="1:15" ht="15" customHeight="1" thickBot="1">
      <c r="A17" s="9" t="s">
        <v>12</v>
      </c>
      <c r="B17" s="10">
        <v>377.31</v>
      </c>
      <c r="C17" s="46" t="s">
        <v>12</v>
      </c>
      <c r="D17" s="43">
        <f>ROUND(B17/F9*F10,2)</f>
        <v>293.46</v>
      </c>
      <c r="E17" s="47" t="str">
        <f t="shared" si="0"/>
        <v>Ek Gösterge</v>
      </c>
      <c r="F17" s="43">
        <f>B17-D17</f>
        <v>83.85000000000002</v>
      </c>
      <c r="H17" s="114"/>
      <c r="I17" s="4"/>
      <c r="J17" s="5"/>
      <c r="K17" s="6"/>
      <c r="L17" s="6"/>
      <c r="M17" s="6"/>
      <c r="N17" s="6"/>
      <c r="O17" s="6"/>
    </row>
    <row r="18" spans="1:15" ht="15" customHeight="1" thickBot="1">
      <c r="A18" s="9" t="s">
        <v>13</v>
      </c>
      <c r="B18" s="10">
        <v>0</v>
      </c>
      <c r="C18" s="46" t="s">
        <v>13</v>
      </c>
      <c r="D18" s="43">
        <f>ROUND(B18/F9*F10,2)</f>
        <v>0</v>
      </c>
      <c r="E18" s="47" t="str">
        <f t="shared" si="0"/>
        <v>Yan Ödeme</v>
      </c>
      <c r="F18" s="43">
        <f t="shared" si="1"/>
        <v>0</v>
      </c>
      <c r="H18" s="264" t="s">
        <v>95</v>
      </c>
      <c r="I18" s="265"/>
      <c r="J18" s="5"/>
      <c r="K18" s="6"/>
      <c r="L18" s="6"/>
      <c r="M18" s="6"/>
      <c r="N18" s="6"/>
      <c r="O18" s="6"/>
    </row>
    <row r="19" spans="1:15" ht="15" customHeight="1">
      <c r="A19" s="9" t="s">
        <v>66</v>
      </c>
      <c r="B19" s="10">
        <v>0</v>
      </c>
      <c r="C19" s="46" t="str">
        <f>A19</f>
        <v>İdari Görev Ödeneği</v>
      </c>
      <c r="D19" s="43">
        <f>ROUND(B19/F9*F10,2)</f>
        <v>0</v>
      </c>
      <c r="E19" s="47" t="str">
        <f t="shared" si="0"/>
        <v>İdari Görev Ödeneği</v>
      </c>
      <c r="F19" s="43">
        <f t="shared" si="1"/>
        <v>0</v>
      </c>
      <c r="H19" s="150">
        <v>70000</v>
      </c>
      <c r="I19" s="151">
        <v>0.15</v>
      </c>
      <c r="J19" s="5"/>
      <c r="K19" s="6"/>
      <c r="L19" s="6"/>
      <c r="M19" s="6"/>
      <c r="N19" s="6"/>
      <c r="O19" s="6"/>
    </row>
    <row r="20" spans="1:15" ht="15" customHeight="1">
      <c r="A20" s="126" t="s">
        <v>99</v>
      </c>
      <c r="B20" s="127">
        <v>1430.31</v>
      </c>
      <c r="C20" s="65" t="str">
        <f>A20</f>
        <v>Sabit Ek Ödeme</v>
      </c>
      <c r="D20" s="74">
        <f>ROUND(B20/F9*F10,2)</f>
        <v>1112.46</v>
      </c>
      <c r="E20" s="128" t="str">
        <f>A20</f>
        <v>Sabit Ek Ödeme</v>
      </c>
      <c r="F20" s="74">
        <f>B20-D20</f>
        <v>317.8499999999999</v>
      </c>
      <c r="H20" s="121">
        <v>150000</v>
      </c>
      <c r="I20" s="122">
        <v>0.2</v>
      </c>
      <c r="J20" s="5"/>
      <c r="K20" s="6"/>
      <c r="L20" s="6"/>
      <c r="M20" s="6"/>
      <c r="N20" s="6"/>
      <c r="O20" s="6"/>
    </row>
    <row r="21" spans="1:15" ht="15" customHeight="1">
      <c r="A21" s="9" t="s">
        <v>14</v>
      </c>
      <c r="B21" s="10">
        <v>0</v>
      </c>
      <c r="C21" s="46" t="s">
        <v>14</v>
      </c>
      <c r="D21" s="43">
        <f>B21</f>
        <v>0</v>
      </c>
      <c r="E21" s="47" t="str">
        <f t="shared" si="0"/>
        <v>Aile Yardımı</v>
      </c>
      <c r="F21" s="43">
        <f t="shared" si="1"/>
        <v>0</v>
      </c>
      <c r="H21" s="121">
        <v>550000</v>
      </c>
      <c r="I21" s="122">
        <v>0.27</v>
      </c>
      <c r="J21" s="5"/>
      <c r="K21" s="6"/>
      <c r="L21" s="6"/>
      <c r="M21" s="6"/>
      <c r="N21" s="6"/>
      <c r="O21" s="6"/>
    </row>
    <row r="22" spans="1:9" ht="15" customHeight="1">
      <c r="A22" s="9" t="s">
        <v>17</v>
      </c>
      <c r="B22" s="10">
        <v>0</v>
      </c>
      <c r="C22" s="46" t="str">
        <f aca="true" t="shared" si="2" ref="C22:C38">A22</f>
        <v>Çocuk Yardımı</v>
      </c>
      <c r="D22" s="43">
        <f>B22</f>
        <v>0</v>
      </c>
      <c r="E22" s="47" t="str">
        <f t="shared" si="0"/>
        <v>Çocuk Yardımı</v>
      </c>
      <c r="F22" s="43">
        <f t="shared" si="1"/>
        <v>0</v>
      </c>
      <c r="H22" s="121">
        <v>1900000</v>
      </c>
      <c r="I22" s="122">
        <v>0.35</v>
      </c>
    </row>
    <row r="23" spans="1:9" ht="15" customHeight="1" thickBot="1">
      <c r="A23" s="15" t="s">
        <v>106</v>
      </c>
      <c r="B23" s="10">
        <v>8000</v>
      </c>
      <c r="C23" s="53" t="str">
        <f t="shared" si="2"/>
        <v>Ek Ödeme (375 KHK)</v>
      </c>
      <c r="D23" s="54">
        <f>ROUND(B23/F9*F10,2)</f>
        <v>6222.22</v>
      </c>
      <c r="E23" s="64" t="str">
        <f t="shared" si="0"/>
        <v>Ek Ödeme (375 KHK)</v>
      </c>
      <c r="F23" s="54">
        <f t="shared" si="1"/>
        <v>1777.7799999999997</v>
      </c>
      <c r="H23" s="123" t="s">
        <v>96</v>
      </c>
      <c r="I23" s="124">
        <v>0.4</v>
      </c>
    </row>
    <row r="24" spans="1:6" ht="15" customHeight="1">
      <c r="A24" s="9" t="s">
        <v>15</v>
      </c>
      <c r="B24" s="10">
        <v>0</v>
      </c>
      <c r="C24" s="46" t="str">
        <f t="shared" si="2"/>
        <v>Özel Hizmet Tazminatı</v>
      </c>
      <c r="D24" s="43">
        <f>ROUND(B24/F9*F10,2)</f>
        <v>0</v>
      </c>
      <c r="E24" s="47" t="str">
        <f t="shared" si="0"/>
        <v>Özel Hizmet Tazminatı</v>
      </c>
      <c r="F24" s="43">
        <f t="shared" si="1"/>
        <v>0</v>
      </c>
    </row>
    <row r="25" spans="1:6" ht="15" customHeight="1">
      <c r="A25" s="9" t="s">
        <v>16</v>
      </c>
      <c r="B25" s="10">
        <v>0</v>
      </c>
      <c r="C25" s="46" t="str">
        <f t="shared" si="2"/>
        <v>Ek Tazminat</v>
      </c>
      <c r="D25" s="43">
        <f>ROUND(B25/F9*F10,2)</f>
        <v>0</v>
      </c>
      <c r="E25" s="47" t="str">
        <f t="shared" si="0"/>
        <v>Ek Tazminat</v>
      </c>
      <c r="F25" s="43">
        <f t="shared" si="1"/>
        <v>0</v>
      </c>
    </row>
    <row r="26" spans="1:6" ht="15" customHeight="1">
      <c r="A26" s="9" t="s">
        <v>18</v>
      </c>
      <c r="B26" s="10">
        <v>1211.28</v>
      </c>
      <c r="C26" s="46" t="str">
        <f t="shared" si="2"/>
        <v>Üniversite Ödeneği</v>
      </c>
      <c r="D26" s="43">
        <f>ROUND(B26/F9*F10,2)</f>
        <v>942.11</v>
      </c>
      <c r="E26" s="47" t="str">
        <f t="shared" si="0"/>
        <v>Üniversite Ödeneği</v>
      </c>
      <c r="F26" s="43">
        <f t="shared" si="1"/>
        <v>269.16999999999996</v>
      </c>
    </row>
    <row r="27" spans="1:6" ht="15" customHeight="1">
      <c r="A27" s="9" t="s">
        <v>58</v>
      </c>
      <c r="B27" s="10">
        <v>1421.4</v>
      </c>
      <c r="C27" s="46" t="str">
        <f t="shared" si="2"/>
        <v>Y. Öğr. Tazminatı</v>
      </c>
      <c r="D27" s="43">
        <f>ROUND(B27/F9*F10,2)</f>
        <v>1105.53</v>
      </c>
      <c r="E27" s="47" t="str">
        <f t="shared" si="0"/>
        <v>Y. Öğr. Tazminatı</v>
      </c>
      <c r="F27" s="43">
        <f t="shared" si="1"/>
        <v>315.8700000000001</v>
      </c>
    </row>
    <row r="28" spans="1:6" ht="15" customHeight="1">
      <c r="A28" s="9" t="s">
        <v>19</v>
      </c>
      <c r="B28" s="10">
        <v>103</v>
      </c>
      <c r="C28" s="46" t="str">
        <f t="shared" si="2"/>
        <v>Eğitim Ödeneği</v>
      </c>
      <c r="D28" s="43">
        <f>ROUND(B28/F9*F10,2)</f>
        <v>80.11</v>
      </c>
      <c r="E28" s="47" t="str">
        <f t="shared" si="0"/>
        <v>Eğitim Ödeneği</v>
      </c>
      <c r="F28" s="43">
        <f t="shared" si="1"/>
        <v>22.89</v>
      </c>
    </row>
    <row r="29" spans="1:6" ht="15" customHeight="1">
      <c r="A29" s="9" t="s">
        <v>20</v>
      </c>
      <c r="B29" s="10">
        <v>0</v>
      </c>
      <c r="C29" s="46" t="str">
        <f t="shared" si="2"/>
        <v>Yabancı Dil Tazminatı</v>
      </c>
      <c r="D29" s="43">
        <f>ROUND(B29/F9*F10,2)</f>
        <v>0</v>
      </c>
      <c r="E29" s="47" t="str">
        <f t="shared" si="0"/>
        <v>Yabancı Dil Tazminatı</v>
      </c>
      <c r="F29" s="43">
        <f t="shared" si="1"/>
        <v>0</v>
      </c>
    </row>
    <row r="30" spans="1:6" ht="15" customHeight="1">
      <c r="A30" s="9" t="s">
        <v>21</v>
      </c>
      <c r="B30" s="10">
        <v>0</v>
      </c>
      <c r="C30" s="46" t="str">
        <f t="shared" si="2"/>
        <v>Görev Tazminatı</v>
      </c>
      <c r="D30" s="43">
        <f>ROUND(B30/F9*F10,2)</f>
        <v>0</v>
      </c>
      <c r="E30" s="47" t="str">
        <f>A30</f>
        <v>Görev Tazminatı</v>
      </c>
      <c r="F30" s="43">
        <f t="shared" si="1"/>
        <v>0</v>
      </c>
    </row>
    <row r="31" spans="1:6" ht="15" customHeight="1">
      <c r="A31" s="9" t="s">
        <v>60</v>
      </c>
      <c r="B31" s="10">
        <v>0</v>
      </c>
      <c r="C31" s="46" t="str">
        <f t="shared" si="2"/>
        <v>Makam Tazminatı (Prof.)</v>
      </c>
      <c r="D31" s="43">
        <f>ROUND(B31/F9*F10,2)</f>
        <v>0</v>
      </c>
      <c r="E31" s="47" t="str">
        <f t="shared" si="0"/>
        <v>Makam Tazminatı (Prof.)</v>
      </c>
      <c r="F31" s="43">
        <f t="shared" si="1"/>
        <v>0</v>
      </c>
    </row>
    <row r="32" spans="1:6" ht="15" customHeight="1">
      <c r="A32" s="9" t="s">
        <v>63</v>
      </c>
      <c r="B32" s="10">
        <v>0</v>
      </c>
      <c r="C32" s="46" t="str">
        <f>A32</f>
        <v>Akademik Teşvik Ödeneği</v>
      </c>
      <c r="D32" s="43">
        <f>ROUND(B32/F9*F10,2)</f>
        <v>0</v>
      </c>
      <c r="E32" s="47" t="str">
        <f>A32</f>
        <v>Akademik Teşvik Ödeneği</v>
      </c>
      <c r="F32" s="43">
        <f t="shared" si="1"/>
        <v>0</v>
      </c>
    </row>
    <row r="33" spans="1:6" ht="16.5" customHeight="1">
      <c r="A33" s="9" t="s">
        <v>40</v>
      </c>
      <c r="B33" s="12">
        <v>0</v>
      </c>
      <c r="C33" s="46" t="str">
        <f t="shared" si="2"/>
        <v>Sendika Ödeneği</v>
      </c>
      <c r="D33" s="43">
        <f>B33</f>
        <v>0</v>
      </c>
      <c r="E33" s="47" t="str">
        <f t="shared" si="0"/>
        <v>Sendika Ödeneği</v>
      </c>
      <c r="F33" s="43">
        <f>B33-D33</f>
        <v>0</v>
      </c>
    </row>
    <row r="34" spans="1:6" ht="15" customHeight="1" thickBot="1">
      <c r="A34" s="77" t="s">
        <v>69</v>
      </c>
      <c r="B34" s="49">
        <f>SUM(B14:B33)</f>
        <v>14687.69</v>
      </c>
      <c r="C34" s="48" t="str">
        <f t="shared" si="2"/>
        <v>Toplam</v>
      </c>
      <c r="D34" s="49">
        <f>SUM(D14:D33)</f>
        <v>11423.750000000002</v>
      </c>
      <c r="E34" s="50" t="str">
        <f t="shared" si="0"/>
        <v>Toplam</v>
      </c>
      <c r="F34" s="49">
        <f>SUM(F14:F33)</f>
        <v>3263.94</v>
      </c>
    </row>
    <row r="35" spans="1:6" ht="15" customHeight="1">
      <c r="A35" s="13" t="s">
        <v>0</v>
      </c>
      <c r="B35" s="14">
        <v>410.63</v>
      </c>
      <c r="C35" s="51" t="str">
        <f t="shared" si="2"/>
        <v>MYO Devlet Kes %11</v>
      </c>
      <c r="D35" s="52">
        <f>B35/9*F10</f>
        <v>319.3788888888889</v>
      </c>
      <c r="E35" s="63" t="str">
        <f t="shared" si="0"/>
        <v>MYO Devlet Kes %11</v>
      </c>
      <c r="F35" s="52">
        <f>B35-D35</f>
        <v>91.25111111111107</v>
      </c>
    </row>
    <row r="36" spans="1:6" ht="15" customHeight="1">
      <c r="A36" s="15" t="s">
        <v>1</v>
      </c>
      <c r="B36" s="14">
        <v>279.97</v>
      </c>
      <c r="C36" s="53" t="str">
        <f t="shared" si="2"/>
        <v>GSSP Devlet Kes % 7.5</v>
      </c>
      <c r="D36" s="54">
        <f>B36/9*F10</f>
        <v>217.75444444444446</v>
      </c>
      <c r="E36" s="64" t="str">
        <f t="shared" si="0"/>
        <v>GSSP Devlet Kes % 7.5</v>
      </c>
      <c r="F36" s="54">
        <f>B36-D36</f>
        <v>62.21555555555557</v>
      </c>
    </row>
    <row r="37" spans="1:6" ht="16.5" customHeight="1">
      <c r="A37" s="129"/>
      <c r="B37" s="130">
        <v>0</v>
      </c>
      <c r="C37" s="131" t="s">
        <v>101</v>
      </c>
      <c r="D37" s="140">
        <f>(B35/0.11)*0.12/9*F11</f>
        <v>99.54666666666667</v>
      </c>
      <c r="E37" s="133"/>
      <c r="F37" s="130"/>
    </row>
    <row r="38" spans="1:6" ht="12" customHeight="1" thickBot="1">
      <c r="A38" s="77" t="s">
        <v>68</v>
      </c>
      <c r="B38" s="49">
        <f>B34+B35+B36</f>
        <v>15378.289999999999</v>
      </c>
      <c r="C38" s="48" t="str">
        <f t="shared" si="2"/>
        <v>Genel Toplam</v>
      </c>
      <c r="D38" s="49">
        <f>ROUND(D34+D35+D36+D37,2)</f>
        <v>12060.43</v>
      </c>
      <c r="E38" s="50" t="str">
        <f t="shared" si="0"/>
        <v>Genel Toplam</v>
      </c>
      <c r="F38" s="49">
        <f>F34+F35+F36</f>
        <v>3417.4066666666668</v>
      </c>
    </row>
    <row r="39" spans="1:6" ht="12" customHeight="1">
      <c r="A39" s="261" t="s">
        <v>22</v>
      </c>
      <c r="B39" s="262"/>
      <c r="C39" s="243" t="s">
        <v>5</v>
      </c>
      <c r="D39" s="244"/>
      <c r="E39" s="221" t="s">
        <v>8</v>
      </c>
      <c r="F39" s="222"/>
    </row>
    <row r="40" spans="1:6" ht="15" customHeight="1" thickBot="1">
      <c r="A40" s="251"/>
      <c r="B40" s="252"/>
      <c r="C40" s="245"/>
      <c r="D40" s="246"/>
      <c r="E40" s="221"/>
      <c r="F40" s="222"/>
    </row>
    <row r="41" spans="1:6" ht="15" customHeight="1">
      <c r="A41" s="78" t="s">
        <v>71</v>
      </c>
      <c r="B41" s="115">
        <f>IF(B44&lt;=H19-B43,B43*0.15,IF(B44&lt;H19,((H19-B44)*0.15+(B43-(H19-B44))*0.2),IF(B44&lt;=H20-B43,B43*0.2,IF(B44&lt;H20,(H20-B44)*0.2+(B43-(H20-B44))*0.27,IF(B44&lt;=H21-B43,B43*0.27,IF(B44&lt;H21,(H21-B44)*0.27+(B43-(H21-B44))*0.35,B43*0.35))))))</f>
        <v>685.878</v>
      </c>
      <c r="C41" s="55" t="str">
        <f aca="true" t="shared" si="3" ref="C41:C47">A41</f>
        <v>Gelir Vergisi (Hesaplanan)</v>
      </c>
      <c r="D41" s="116">
        <f>IF(D44&lt;=H19-D43,D43*0.15,IF(D44&lt;H19,((H19-D44)*0.15+(D43-(H19-D44))*0.2),IF(D44&lt;=H20-D43,D43*0.2,IF(D44&lt;H20,(H20-D44)*0.2+(D43-(H20-D44))*0.27,IF(D44&lt;=H21-D43,D43*0.27,IF(D44&lt;H21,(H21-D44)*0.27+(D43-(H21-D44))*0.35,D43*0.35))))))</f>
        <v>533.4599999999999</v>
      </c>
      <c r="E41" s="57" t="str">
        <f aca="true" t="shared" si="4" ref="E41:E46">A41</f>
        <v>Gelir Vergisi (Hesaplanan)</v>
      </c>
      <c r="F41" s="58">
        <f aca="true" t="shared" si="5" ref="F41:F46">B41-D41</f>
        <v>152.41800000000012</v>
      </c>
    </row>
    <row r="42" spans="1:6" ht="15" customHeight="1">
      <c r="A42" s="142" t="s">
        <v>72</v>
      </c>
      <c r="B42" s="143">
        <f>IF((B41-F8)&gt;0,B41-F8,0)</f>
        <v>685.878</v>
      </c>
      <c r="C42" s="144" t="str">
        <f t="shared" si="3"/>
        <v>Gelir Vergisi (İst. Düşülen)</v>
      </c>
      <c r="D42" s="145">
        <f>IF((D41-F8)&gt;0,D41-F8,0)</f>
        <v>533.4599999999999</v>
      </c>
      <c r="E42" s="146" t="str">
        <f t="shared" si="4"/>
        <v>Gelir Vergisi (İst. Düşülen)</v>
      </c>
      <c r="F42" s="147">
        <f t="shared" si="5"/>
        <v>152.41800000000012</v>
      </c>
    </row>
    <row r="43" spans="1:6" ht="15" customHeight="1">
      <c r="A43" s="80" t="s">
        <v>90</v>
      </c>
      <c r="B43" s="79">
        <f>(B14+B15+B16+B17+B18+B19+B20)-(B52+B53+B55)</f>
        <v>3429.39</v>
      </c>
      <c r="C43" s="125" t="str">
        <f t="shared" si="3"/>
        <v>Aylık Gelir Ver. Matrahı**</v>
      </c>
      <c r="D43" s="79">
        <f>(D14+D15+D16+D17+D18+D19+D20)-(D52+D53+D55)</f>
        <v>2667.2999999999997</v>
      </c>
      <c r="E43" s="59" t="str">
        <f t="shared" si="4"/>
        <v>Aylık Gelir Ver. Matrahı**</v>
      </c>
      <c r="F43" s="60">
        <f t="shared" si="5"/>
        <v>762.0900000000001</v>
      </c>
    </row>
    <row r="44" spans="1:6" ht="15" customHeight="1">
      <c r="A44" s="80" t="s">
        <v>65</v>
      </c>
      <c r="B44" s="17">
        <v>88534.26</v>
      </c>
      <c r="C44" s="55" t="str">
        <f t="shared" si="3"/>
        <v>Küm. Gelir Ver. Matrahı</v>
      </c>
      <c r="D44" s="56">
        <f>B44-F43</f>
        <v>87772.17</v>
      </c>
      <c r="E44" s="59" t="str">
        <f t="shared" si="4"/>
        <v>Küm. Gelir Ver. Matrahı</v>
      </c>
      <c r="F44" s="60">
        <f>B44-D44</f>
        <v>762.0899999999965</v>
      </c>
    </row>
    <row r="45" spans="1:6" ht="15" customHeight="1">
      <c r="A45" s="80" t="s">
        <v>73</v>
      </c>
      <c r="B45" s="61">
        <f>ROUND(((B34-B21-B22)*0.00759),2)</f>
        <v>111.48</v>
      </c>
      <c r="C45" s="55" t="str">
        <f t="shared" si="3"/>
        <v>Damga Vergisi (Hesaplanan) </v>
      </c>
      <c r="D45" s="61">
        <f>ROUND(((D34-D21-D22)*0.00759),2)</f>
        <v>86.71</v>
      </c>
      <c r="E45" s="59" t="str">
        <f t="shared" si="4"/>
        <v>Damga Vergisi (Hesaplanan) </v>
      </c>
      <c r="F45" s="60">
        <f t="shared" si="5"/>
        <v>24.77000000000001</v>
      </c>
    </row>
    <row r="46" spans="1:6" ht="16.5" customHeight="1">
      <c r="A46" s="142" t="s">
        <v>74</v>
      </c>
      <c r="B46" s="148">
        <f>IF((B45-F7)&gt;0,B45-F7,0)</f>
        <v>111.48</v>
      </c>
      <c r="C46" s="144" t="str">
        <f t="shared" si="3"/>
        <v>Damga Vergisi (İst. Düşülen)</v>
      </c>
      <c r="D46" s="149">
        <f>IF((D45-F7)&gt;0,D45-F7,0)</f>
        <v>86.71</v>
      </c>
      <c r="E46" s="146" t="str">
        <f t="shared" si="4"/>
        <v>Damga Vergisi (İst. Düşülen)</v>
      </c>
      <c r="F46" s="147">
        <f t="shared" si="5"/>
        <v>24.77000000000001</v>
      </c>
    </row>
    <row r="47" spans="1:6" ht="12" customHeight="1" thickBot="1">
      <c r="A47" s="77" t="s">
        <v>23</v>
      </c>
      <c r="B47" s="49">
        <f>B42+B46</f>
        <v>797.3580000000001</v>
      </c>
      <c r="C47" s="48" t="str">
        <f t="shared" si="3"/>
        <v>Vergiler Toplamı</v>
      </c>
      <c r="D47" s="62">
        <f>D42+D46</f>
        <v>620.17</v>
      </c>
      <c r="E47" s="50" t="str">
        <f>A47</f>
        <v>Vergiler Toplamı</v>
      </c>
      <c r="F47" s="49">
        <f>F42+F46</f>
        <v>177.18800000000013</v>
      </c>
    </row>
    <row r="48" spans="1:6" ht="12" customHeight="1">
      <c r="A48" s="249" t="s">
        <v>24</v>
      </c>
      <c r="B48" s="250"/>
      <c r="C48" s="253" t="s">
        <v>67</v>
      </c>
      <c r="D48" s="254"/>
      <c r="E48" s="227" t="s">
        <v>8</v>
      </c>
      <c r="F48" s="228"/>
    </row>
    <row r="49" spans="1:6" ht="15" customHeight="1" thickBot="1">
      <c r="A49" s="251"/>
      <c r="B49" s="252"/>
      <c r="C49" s="245"/>
      <c r="D49" s="246"/>
      <c r="E49" s="223"/>
      <c r="F49" s="224"/>
    </row>
    <row r="50" spans="1:8" ht="15" customHeight="1">
      <c r="A50" s="18" t="str">
        <f>A35</f>
        <v>MYO Devlet Kes %11</v>
      </c>
      <c r="B50" s="12">
        <f>B35</f>
        <v>410.63</v>
      </c>
      <c r="C50" s="53" t="str">
        <f aca="true" t="shared" si="6" ref="C50:C60">A50</f>
        <v>MYO Devlet Kes %11</v>
      </c>
      <c r="D50" s="138">
        <f>ROUND((B50/9*F10),2)</f>
        <v>319.38</v>
      </c>
      <c r="E50" s="63" t="str">
        <f aca="true" t="shared" si="7" ref="E50:E60">A50</f>
        <v>MYO Devlet Kes %11</v>
      </c>
      <c r="F50" s="136">
        <f>B50-D50</f>
        <v>91.25</v>
      </c>
      <c r="H50" s="141"/>
    </row>
    <row r="51" spans="1:6" ht="15" customHeight="1">
      <c r="A51" s="18" t="str">
        <f>A36</f>
        <v>GSSP Devlet Kes % 7.5</v>
      </c>
      <c r="B51" s="12">
        <f>B36</f>
        <v>279.97</v>
      </c>
      <c r="C51" s="53" t="str">
        <f t="shared" si="6"/>
        <v>GSSP Devlet Kes % 7.5</v>
      </c>
      <c r="D51" s="138">
        <f>ROUND((B51/9*F10),2)</f>
        <v>217.75</v>
      </c>
      <c r="E51" s="134" t="s">
        <v>104</v>
      </c>
      <c r="F51" s="137">
        <f>B51-D51-D54</f>
        <v>-37.32666666666664</v>
      </c>
    </row>
    <row r="52" spans="1:6" ht="15" customHeight="1">
      <c r="A52" s="18" t="s">
        <v>2</v>
      </c>
      <c r="B52" s="19">
        <v>335.97</v>
      </c>
      <c r="C52" s="53" t="str">
        <f t="shared" si="6"/>
        <v>MYO Şahıs Kes % 9</v>
      </c>
      <c r="D52" s="138">
        <f>ROUND((B52/9*F10),2)</f>
        <v>261.31</v>
      </c>
      <c r="E52" s="64" t="str">
        <f t="shared" si="7"/>
        <v>MYO Şahıs Kes % 9</v>
      </c>
      <c r="F52" s="138">
        <f>B52-D52</f>
        <v>74.66000000000003</v>
      </c>
    </row>
    <row r="53" spans="1:6" ht="15" customHeight="1">
      <c r="A53" s="18" t="s">
        <v>45</v>
      </c>
      <c r="B53" s="19">
        <v>186.65</v>
      </c>
      <c r="C53" s="53" t="str">
        <f t="shared" si="6"/>
        <v>GSSP Şahıs Kes % 5</v>
      </c>
      <c r="D53" s="138">
        <f>ROUND((B53/9*F10),2)</f>
        <v>145.17</v>
      </c>
      <c r="E53" s="64" t="str">
        <f t="shared" si="7"/>
        <v>GSSP Şahıs Kes % 5</v>
      </c>
      <c r="F53" s="138">
        <f>B53-D53</f>
        <v>41.48000000000002</v>
      </c>
    </row>
    <row r="54" spans="1:6" ht="15" customHeight="1">
      <c r="A54" s="129"/>
      <c r="B54" s="130">
        <v>0</v>
      </c>
      <c r="C54" s="131" t="str">
        <f>C37</f>
        <v>GSSP Devlet Kes % 12*</v>
      </c>
      <c r="D54" s="140">
        <f>D37</f>
        <v>99.54666666666667</v>
      </c>
      <c r="E54" s="132"/>
      <c r="F54" s="137">
        <v>0</v>
      </c>
    </row>
    <row r="55" spans="1:6" ht="15" customHeight="1">
      <c r="A55" s="18" t="s">
        <v>44</v>
      </c>
      <c r="B55" s="16">
        <v>0</v>
      </c>
      <c r="C55" s="53" t="str">
        <f t="shared" si="6"/>
        <v>Sendika Kes</v>
      </c>
      <c r="D55" s="138">
        <f>B55</f>
        <v>0</v>
      </c>
      <c r="E55" s="64" t="str">
        <f t="shared" si="7"/>
        <v>Sendika Kes</v>
      </c>
      <c r="F55" s="138">
        <f>B55-D55</f>
        <v>0</v>
      </c>
    </row>
    <row r="56" spans="1:6" ht="15" customHeight="1">
      <c r="A56" s="18" t="s">
        <v>87</v>
      </c>
      <c r="B56" s="16">
        <v>0</v>
      </c>
      <c r="C56" s="53" t="str">
        <f t="shared" si="6"/>
        <v>Kefalet Aidatı</v>
      </c>
      <c r="D56" s="138">
        <f>B56</f>
        <v>0</v>
      </c>
      <c r="E56" s="64" t="str">
        <f t="shared" si="7"/>
        <v>Kefalet Aidatı</v>
      </c>
      <c r="F56" s="138">
        <f>B56-D56</f>
        <v>0</v>
      </c>
    </row>
    <row r="57" spans="1:6" ht="15" customHeight="1">
      <c r="A57" s="18" t="s">
        <v>59</v>
      </c>
      <c r="B57" s="16">
        <v>111</v>
      </c>
      <c r="C57" s="53" t="str">
        <f t="shared" si="6"/>
        <v>Bireysel Emeklilik</v>
      </c>
      <c r="D57" s="138">
        <f>B57</f>
        <v>111</v>
      </c>
      <c r="E57" s="64" t="str">
        <f t="shared" si="7"/>
        <v>Bireysel Emeklilik</v>
      </c>
      <c r="F57" s="138">
        <f>B57-D57</f>
        <v>0</v>
      </c>
    </row>
    <row r="58" spans="1:6" ht="16.5" customHeight="1">
      <c r="A58" s="18" t="s">
        <v>25</v>
      </c>
      <c r="B58" s="16">
        <v>0</v>
      </c>
      <c r="C58" s="53" t="str">
        <f t="shared" si="6"/>
        <v>İcra</v>
      </c>
      <c r="D58" s="138">
        <f>B58</f>
        <v>0</v>
      </c>
      <c r="E58" s="64" t="str">
        <f t="shared" si="7"/>
        <v>İcra</v>
      </c>
      <c r="F58" s="138">
        <f>B58-D58</f>
        <v>0</v>
      </c>
    </row>
    <row r="59" spans="1:6" ht="16.5" customHeight="1" thickBot="1">
      <c r="A59" s="72" t="s">
        <v>69</v>
      </c>
      <c r="B59" s="49">
        <f>SUM(B50:B58)</f>
        <v>1324.2200000000003</v>
      </c>
      <c r="C59" s="48" t="str">
        <f t="shared" si="6"/>
        <v>Toplam</v>
      </c>
      <c r="D59" s="139">
        <f>SUM(D50:D58)</f>
        <v>1154.1566666666668</v>
      </c>
      <c r="E59" s="50" t="str">
        <f t="shared" si="7"/>
        <v>Toplam</v>
      </c>
      <c r="F59" s="139">
        <f>SUM(F50:F58)</f>
        <v>170.0633333333334</v>
      </c>
    </row>
    <row r="60" spans="1:6" ht="16.5" customHeight="1" thickBot="1">
      <c r="A60" s="73" t="s">
        <v>41</v>
      </c>
      <c r="B60" s="74">
        <f>B47+B59</f>
        <v>2121.5780000000004</v>
      </c>
      <c r="C60" s="65" t="str">
        <f t="shared" si="6"/>
        <v>Genel Kesinti Toplamı</v>
      </c>
      <c r="D60" s="66">
        <f>D47+D59</f>
        <v>1774.3266666666668</v>
      </c>
      <c r="E60" s="65" t="str">
        <f t="shared" si="7"/>
        <v>Genel Kesinti Toplamı</v>
      </c>
      <c r="F60" s="67">
        <f>F47+F59</f>
        <v>347.2513333333335</v>
      </c>
    </row>
    <row r="61" spans="1:6" ht="15" customHeight="1" thickBot="1">
      <c r="A61" s="75" t="s">
        <v>42</v>
      </c>
      <c r="B61" s="76">
        <f>B38-B60</f>
        <v>13256.712</v>
      </c>
      <c r="C61" s="68" t="s">
        <v>43</v>
      </c>
      <c r="D61" s="69">
        <f>D38-D60</f>
        <v>10286.103333333333</v>
      </c>
      <c r="E61" s="70" t="s">
        <v>70</v>
      </c>
      <c r="F61" s="71">
        <f>B61-D61</f>
        <v>2970.608666666667</v>
      </c>
    </row>
    <row r="62" spans="1:6" ht="15" customHeight="1">
      <c r="A62" s="20"/>
      <c r="B62" s="21"/>
      <c r="C62" s="11"/>
      <c r="D62" s="22"/>
      <c r="E62" s="11"/>
      <c r="F62" s="23"/>
    </row>
    <row r="63" spans="1:8" ht="15" customHeight="1">
      <c r="A63" s="24"/>
      <c r="B63" s="21"/>
      <c r="C63" s="25"/>
      <c r="D63" s="26"/>
      <c r="E63" s="25"/>
      <c r="F63" s="21"/>
      <c r="H63" s="113"/>
    </row>
    <row r="64" spans="1:6" ht="15" customHeight="1">
      <c r="A64" s="266" t="s">
        <v>82</v>
      </c>
      <c r="B64" s="266"/>
      <c r="C64" s="240" t="s">
        <v>34</v>
      </c>
      <c r="D64" s="240"/>
      <c r="E64" s="240" t="s">
        <v>83</v>
      </c>
      <c r="F64" s="240"/>
    </row>
    <row r="65" spans="1:6" ht="15" customHeight="1">
      <c r="A65" s="237"/>
      <c r="B65" s="237"/>
      <c r="C65" s="238"/>
      <c r="D65" s="238"/>
      <c r="E65" s="248"/>
      <c r="F65" s="248"/>
    </row>
    <row r="66" spans="1:6" ht="16.5" customHeight="1">
      <c r="A66" s="247">
        <v>9</v>
      </c>
      <c r="B66" s="247"/>
      <c r="C66" s="247">
        <v>11</v>
      </c>
      <c r="D66" s="247"/>
      <c r="E66" s="247">
        <v>13</v>
      </c>
      <c r="F66" s="247"/>
    </row>
    <row r="67" spans="1:6" ht="16.5" customHeight="1">
      <c r="A67" s="247">
        <v>10</v>
      </c>
      <c r="B67" s="247"/>
      <c r="C67" s="247">
        <v>12</v>
      </c>
      <c r="D67" s="247"/>
      <c r="E67" s="247">
        <v>14</v>
      </c>
      <c r="F67" s="247"/>
    </row>
    <row r="68" spans="1:6" ht="16.5" customHeight="1">
      <c r="A68" s="29"/>
      <c r="C68" s="28"/>
      <c r="D68" s="28"/>
      <c r="F68" s="28"/>
    </row>
    <row r="69" spans="1:6" ht="16.5" customHeight="1">
      <c r="A69" s="241"/>
      <c r="B69" s="241"/>
      <c r="C69" s="241"/>
      <c r="D69" s="241"/>
      <c r="E69" s="241"/>
      <c r="F69" s="241"/>
    </row>
  </sheetData>
  <sheetProtection insertColumns="0" insertRows="0"/>
  <protectedRanges>
    <protectedRange sqref="F11" name="Aralık1_1"/>
  </protectedRanges>
  <mergeCells count="45">
    <mergeCell ref="H18:I18"/>
    <mergeCell ref="E66:F66"/>
    <mergeCell ref="E67:F67"/>
    <mergeCell ref="A67:B67"/>
    <mergeCell ref="A64:B64"/>
    <mergeCell ref="C66:D66"/>
    <mergeCell ref="A66:B66"/>
    <mergeCell ref="A1:F1"/>
    <mergeCell ref="A2:F2"/>
    <mergeCell ref="D3:E3"/>
    <mergeCell ref="D4:E4"/>
    <mergeCell ref="A12:B13"/>
    <mergeCell ref="A39:B40"/>
    <mergeCell ref="B3:C3"/>
    <mergeCell ref="B4:C4"/>
    <mergeCell ref="D8:E8"/>
    <mergeCell ref="D5:E5"/>
    <mergeCell ref="A69:F69"/>
    <mergeCell ref="B6:C6"/>
    <mergeCell ref="D6:E6"/>
    <mergeCell ref="B10:C10"/>
    <mergeCell ref="B11:C11"/>
    <mergeCell ref="C39:D40"/>
    <mergeCell ref="C67:D67"/>
    <mergeCell ref="E65:F65"/>
    <mergeCell ref="A48:B49"/>
    <mergeCell ref="C48:D49"/>
    <mergeCell ref="D10:E10"/>
    <mergeCell ref="A65:B65"/>
    <mergeCell ref="E39:F40"/>
    <mergeCell ref="C65:D65"/>
    <mergeCell ref="B5:C5"/>
    <mergeCell ref="B9:C9"/>
    <mergeCell ref="C64:D64"/>
    <mergeCell ref="E64:F64"/>
    <mergeCell ref="H9:O10"/>
    <mergeCell ref="D11:E11"/>
    <mergeCell ref="C12:D13"/>
    <mergeCell ref="E12:F13"/>
    <mergeCell ref="E48:F49"/>
    <mergeCell ref="B7:C7"/>
    <mergeCell ref="H7:O7"/>
    <mergeCell ref="D7:E7"/>
    <mergeCell ref="D9:E9"/>
    <mergeCell ref="B8:C8"/>
  </mergeCells>
  <printOptions/>
  <pageMargins left="0.7" right="0.7" top="0.75" bottom="0.75" header="0.3" footer="0.4195833333333333"/>
  <pageSetup fitToHeight="1" fitToWidth="1" horizontalDpi="600" verticalDpi="600" orientation="portrait" paperSize="9" scale="72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2023-08-23T11:37:48Z</cp:lastPrinted>
  <dcterms:created xsi:type="dcterms:W3CDTF">2004-09-21T06:34:34Z</dcterms:created>
  <dcterms:modified xsi:type="dcterms:W3CDTF">2023-08-23T11:38:00Z</dcterms:modified>
  <cp:category/>
  <cp:version/>
  <cp:contentType/>
  <cp:contentStatus/>
</cp:coreProperties>
</file>